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10.1.16.59\ito\Files WADAS\AARS\Evy\2022\CGAS\Cluster-1\LBP 2022\Final\"/>
    </mc:Choice>
  </mc:AlternateContent>
  <xr:revisionPtr revIDLastSave="0" documentId="13_ncr:1_{C53C53C7-3A8E-4C28-AAF0-AEEDEAA68A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cial Position" sheetId="1" r:id="rId1"/>
    <sheet name="Comprehensive Income" sheetId="2" r:id="rId2"/>
    <sheet name="SCC GROUP" sheetId="7" r:id="rId3"/>
    <sheet name="SCC PARENT" sheetId="4" r:id="rId4"/>
    <sheet name="Cash Flow" sheetId="8" r:id="rId5"/>
    <sheet name="Cash Flow (2)" sheetId="11" r:id="rId6"/>
  </sheets>
  <externalReferences>
    <externalReference r:id="rId7"/>
  </externalReferences>
  <definedNames>
    <definedName name="_xlnm.Print_Area" localSheetId="1">'Comprehensive Income'!$A$1:$F$78</definedName>
    <definedName name="_xlnm.Print_Area" localSheetId="0">'Financial Position'!$A$1:$F$76</definedName>
    <definedName name="_xlnm.Print_Area" localSheetId="2">'SCC GROUP'!$A$1:$K$50</definedName>
    <definedName name="_xlnm.Print_Area" localSheetId="3">'SCC PARENT'!$A$1:$J$47</definedName>
    <definedName name="_xlnm.Print_Titles" localSheetId="4">'Cash Flow'!$1:$9</definedName>
    <definedName name="_xlnm.Print_Titles" localSheetId="5">'Cash Flow (2)'!$1:$9</definedName>
    <definedName name="_xlnm.Print_Titles" localSheetId="2">'SCC GROUP'!$1:$4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" i="11" l="1"/>
  <c r="J82" i="11"/>
  <c r="H82" i="11"/>
  <c r="F82" i="11"/>
  <c r="D76" i="11" s="1"/>
  <c r="D82" i="11"/>
  <c r="B76" i="11" s="1"/>
  <c r="B82" i="11"/>
  <c r="L81" i="11"/>
  <c r="J81" i="11"/>
  <c r="H81" i="11"/>
  <c r="F81" i="11"/>
  <c r="D75" i="11" s="1"/>
  <c r="D81" i="11"/>
  <c r="B75" i="11" s="1"/>
  <c r="B81" i="11"/>
  <c r="L80" i="11"/>
  <c r="J80" i="11"/>
  <c r="H80" i="11"/>
  <c r="F80" i="11"/>
  <c r="D74" i="11" s="1"/>
  <c r="D80" i="11"/>
  <c r="B80" i="11"/>
  <c r="L79" i="11"/>
  <c r="J79" i="11"/>
  <c r="H79" i="11"/>
  <c r="F79" i="11"/>
  <c r="D79" i="11"/>
  <c r="B73" i="11" s="1"/>
  <c r="B79" i="11"/>
  <c r="B83" i="11" s="1"/>
  <c r="L76" i="11"/>
  <c r="J76" i="11"/>
  <c r="H76" i="11"/>
  <c r="F76" i="11"/>
  <c r="L75" i="11"/>
  <c r="J75" i="11"/>
  <c r="H75" i="11"/>
  <c r="F75" i="11"/>
  <c r="L74" i="11"/>
  <c r="J74" i="11"/>
  <c r="H74" i="11"/>
  <c r="F74" i="11"/>
  <c r="L73" i="11"/>
  <c r="J73" i="11"/>
  <c r="J77" i="11" s="1"/>
  <c r="O87" i="11" s="1"/>
  <c r="H73" i="11"/>
  <c r="H77" i="11" s="1"/>
  <c r="P95" i="11" s="1"/>
  <c r="F73" i="11"/>
  <c r="L67" i="11"/>
  <c r="J67" i="11"/>
  <c r="H67" i="11"/>
  <c r="F67" i="11"/>
  <c r="D64" i="11"/>
  <c r="B64" i="11"/>
  <c r="L63" i="11"/>
  <c r="J63" i="11"/>
  <c r="H63" i="11"/>
  <c r="F63" i="11"/>
  <c r="L62" i="11"/>
  <c r="J62" i="11"/>
  <c r="H62" i="11"/>
  <c r="F62" i="11"/>
  <c r="L60" i="11"/>
  <c r="J60" i="11"/>
  <c r="H60" i="11"/>
  <c r="F60" i="11"/>
  <c r="L59" i="11"/>
  <c r="J59" i="11"/>
  <c r="H59" i="11"/>
  <c r="F59" i="11"/>
  <c r="L58" i="11"/>
  <c r="J58" i="11"/>
  <c r="H58" i="11"/>
  <c r="F58" i="11"/>
  <c r="D55" i="11"/>
  <c r="B55" i="11"/>
  <c r="L54" i="11"/>
  <c r="J54" i="11"/>
  <c r="H54" i="11"/>
  <c r="F54" i="11"/>
  <c r="L53" i="11"/>
  <c r="J53" i="11"/>
  <c r="H53" i="11"/>
  <c r="F53" i="11"/>
  <c r="L52" i="11"/>
  <c r="J52" i="11"/>
  <c r="H52" i="11"/>
  <c r="F52" i="11"/>
  <c r="L51" i="11"/>
  <c r="J51" i="11"/>
  <c r="H51" i="11"/>
  <c r="F51" i="11"/>
  <c r="L49" i="11"/>
  <c r="J49" i="11"/>
  <c r="H49" i="11"/>
  <c r="F49" i="11"/>
  <c r="L48" i="11"/>
  <c r="J48" i="11"/>
  <c r="H48" i="11"/>
  <c r="F48" i="11"/>
  <c r="L47" i="11"/>
  <c r="J47" i="11"/>
  <c r="H47" i="11"/>
  <c r="F47" i="11"/>
  <c r="L46" i="11"/>
  <c r="J46" i="11"/>
  <c r="H46" i="11"/>
  <c r="F46" i="11"/>
  <c r="L45" i="11"/>
  <c r="J45" i="11"/>
  <c r="H45" i="11"/>
  <c r="F45" i="11"/>
  <c r="L41" i="11"/>
  <c r="J41" i="11"/>
  <c r="H41" i="11"/>
  <c r="F41" i="11"/>
  <c r="L39" i="11"/>
  <c r="J39" i="11"/>
  <c r="H39" i="11"/>
  <c r="F39" i="11"/>
  <c r="B39" i="11"/>
  <c r="L38" i="11"/>
  <c r="J38" i="11"/>
  <c r="H38" i="11"/>
  <c r="F38" i="11"/>
  <c r="L37" i="11"/>
  <c r="J37" i="11"/>
  <c r="H37" i="11"/>
  <c r="F37" i="11"/>
  <c r="L36" i="11"/>
  <c r="J36" i="11"/>
  <c r="H36" i="11"/>
  <c r="F36" i="11"/>
  <c r="L35" i="11"/>
  <c r="J35" i="11"/>
  <c r="H35" i="11"/>
  <c r="F35" i="11"/>
  <c r="L34" i="11"/>
  <c r="J34" i="11"/>
  <c r="H34" i="11"/>
  <c r="F34" i="11"/>
  <c r="L33" i="11"/>
  <c r="J33" i="11"/>
  <c r="H33" i="11"/>
  <c r="F33" i="11"/>
  <c r="L32" i="11"/>
  <c r="J32" i="11"/>
  <c r="H32" i="11"/>
  <c r="F32" i="11"/>
  <c r="L30" i="11"/>
  <c r="J30" i="11"/>
  <c r="H30" i="11"/>
  <c r="F30" i="11"/>
  <c r="L29" i="11"/>
  <c r="J29" i="11"/>
  <c r="H29" i="11"/>
  <c r="F29" i="11"/>
  <c r="B29" i="11"/>
  <c r="L28" i="11"/>
  <c r="J28" i="11"/>
  <c r="H28" i="11"/>
  <c r="F28" i="11"/>
  <c r="L27" i="11"/>
  <c r="J27" i="11"/>
  <c r="H27" i="11"/>
  <c r="F27" i="11"/>
  <c r="B27" i="11"/>
  <c r="L26" i="11"/>
  <c r="J26" i="11"/>
  <c r="H26" i="11"/>
  <c r="F26" i="11"/>
  <c r="L25" i="11"/>
  <c r="J25" i="11"/>
  <c r="H25" i="11"/>
  <c r="F25" i="11"/>
  <c r="D22" i="11"/>
  <c r="D40" i="11" s="1"/>
  <c r="D42" i="11" s="1"/>
  <c r="L20" i="11"/>
  <c r="J20" i="11"/>
  <c r="H20" i="11"/>
  <c r="F20" i="11"/>
  <c r="B20" i="11"/>
  <c r="L19" i="11"/>
  <c r="J19" i="11"/>
  <c r="H19" i="11"/>
  <c r="F19" i="11"/>
  <c r="B19" i="11"/>
  <c r="L18" i="11"/>
  <c r="J18" i="11"/>
  <c r="H18" i="11"/>
  <c r="F18" i="11"/>
  <c r="B18" i="11"/>
  <c r="L17" i="11"/>
  <c r="J17" i="11"/>
  <c r="H17" i="11"/>
  <c r="F17" i="11"/>
  <c r="L15" i="11"/>
  <c r="J15" i="11"/>
  <c r="H15" i="11"/>
  <c r="F15" i="11"/>
  <c r="L13" i="11"/>
  <c r="J13" i="11"/>
  <c r="H13" i="11"/>
  <c r="F13" i="11"/>
  <c r="B13" i="11"/>
  <c r="L12" i="11"/>
  <c r="J12" i="11"/>
  <c r="H12" i="11"/>
  <c r="F12" i="11"/>
  <c r="B12" i="11"/>
  <c r="L11" i="11"/>
  <c r="J11" i="11"/>
  <c r="H11" i="11"/>
  <c r="F11" i="11"/>
  <c r="B11" i="11"/>
  <c r="L64" i="11" l="1"/>
  <c r="D83" i="11"/>
  <c r="J22" i="11"/>
  <c r="J40" i="11" s="1"/>
  <c r="J42" i="11" s="1"/>
  <c r="H22" i="11"/>
  <c r="H40" i="11" s="1"/>
  <c r="H42" i="11" s="1"/>
  <c r="F55" i="11"/>
  <c r="H55" i="11"/>
  <c r="J55" i="11"/>
  <c r="F64" i="11"/>
  <c r="F83" i="11"/>
  <c r="L77" i="11"/>
  <c r="P87" i="11" s="1"/>
  <c r="H64" i="11"/>
  <c r="J64" i="11"/>
  <c r="B22" i="11"/>
  <c r="B40" i="11" s="1"/>
  <c r="B42" i="11" s="1"/>
  <c r="B70" i="11" s="1"/>
  <c r="B96" i="11" s="1"/>
  <c r="D73" i="11"/>
  <c r="D77" i="11" s="1"/>
  <c r="D95" i="11" s="1"/>
  <c r="L83" i="11"/>
  <c r="L55" i="11"/>
  <c r="L70" i="11" s="1"/>
  <c r="H83" i="11"/>
  <c r="P94" i="11" s="1"/>
  <c r="P96" i="11" s="1"/>
  <c r="J83" i="11"/>
  <c r="O86" i="11" s="1"/>
  <c r="O88" i="11" s="1"/>
  <c r="F22" i="11"/>
  <c r="F40" i="11" s="1"/>
  <c r="F42" i="11" s="1"/>
  <c r="F77" i="11"/>
  <c r="O95" i="11" s="1"/>
  <c r="L22" i="11"/>
  <c r="L40" i="11" s="1"/>
  <c r="L42" i="11" s="1"/>
  <c r="D70" i="11"/>
  <c r="D96" i="11" s="1"/>
  <c r="O94" i="11"/>
  <c r="O96" i="11" s="1"/>
  <c r="J70" i="11"/>
  <c r="B74" i="11"/>
  <c r="B77" i="11" s="1"/>
  <c r="B95" i="11" s="1"/>
  <c r="F70" i="11" l="1"/>
  <c r="L97" i="11"/>
  <c r="B97" i="11"/>
  <c r="J97" i="11"/>
  <c r="H97" i="11"/>
  <c r="P86" i="11"/>
  <c r="P88" i="11" s="1"/>
  <c r="H70" i="11"/>
  <c r="F97" i="11"/>
  <c r="D97" i="11"/>
  <c r="O83" i="11"/>
  <c r="O89" i="11" s="1"/>
  <c r="J98" i="11"/>
  <c r="P83" i="11"/>
  <c r="L98" i="11"/>
  <c r="L99" i="11" s="1"/>
  <c r="O92" i="11"/>
  <c r="O97" i="11" s="1"/>
  <c r="F98" i="11"/>
  <c r="D36" i="4"/>
  <c r="K11" i="7"/>
  <c r="K9" i="7"/>
  <c r="F99" i="11" l="1"/>
  <c r="P89" i="11"/>
  <c r="J99" i="11"/>
  <c r="P92" i="11"/>
  <c r="P97" i="11" s="1"/>
  <c r="H98" i="11"/>
  <c r="H99" i="11" s="1"/>
  <c r="K34" i="7"/>
  <c r="K33" i="7"/>
  <c r="L82" i="8"/>
  <c r="J82" i="8"/>
  <c r="H82" i="8"/>
  <c r="F82" i="8"/>
  <c r="D76" i="8" s="1"/>
  <c r="D82" i="8"/>
  <c r="B82" i="8"/>
  <c r="L81" i="8"/>
  <c r="J81" i="8"/>
  <c r="H81" i="8"/>
  <c r="F81" i="8"/>
  <c r="D75" i="8" s="1"/>
  <c r="D81" i="8"/>
  <c r="B75" i="8" s="1"/>
  <c r="B81" i="8"/>
  <c r="L80" i="8"/>
  <c r="J80" i="8"/>
  <c r="J79" i="8"/>
  <c r="H80" i="8"/>
  <c r="F80" i="8"/>
  <c r="D74" i="8" s="1"/>
  <c r="D80" i="8"/>
  <c r="B74" i="8" s="1"/>
  <c r="B80" i="8"/>
  <c r="L79" i="8"/>
  <c r="H79" i="8"/>
  <c r="F79" i="8"/>
  <c r="D73" i="8" s="1"/>
  <c r="D79" i="8"/>
  <c r="B73" i="8" s="1"/>
  <c r="B79" i="8"/>
  <c r="L76" i="8"/>
  <c r="J76" i="8"/>
  <c r="H76" i="8"/>
  <c r="F76" i="8"/>
  <c r="L75" i="8"/>
  <c r="J75" i="8"/>
  <c r="H75" i="8"/>
  <c r="F75" i="8"/>
  <c r="L74" i="8"/>
  <c r="J74" i="8"/>
  <c r="H74" i="8"/>
  <c r="F74" i="8"/>
  <c r="L73" i="8"/>
  <c r="J73" i="8"/>
  <c r="H73" i="8"/>
  <c r="F73" i="8"/>
  <c r="L67" i="8"/>
  <c r="J67" i="8"/>
  <c r="H67" i="8"/>
  <c r="F67" i="8"/>
  <c r="D64" i="8"/>
  <c r="B64" i="8"/>
  <c r="L63" i="8"/>
  <c r="J63" i="8"/>
  <c r="H63" i="8"/>
  <c r="F63" i="8"/>
  <c r="L62" i="8"/>
  <c r="J62" i="8"/>
  <c r="H62" i="8"/>
  <c r="F62" i="8"/>
  <c r="L60" i="8"/>
  <c r="J60" i="8"/>
  <c r="H60" i="8"/>
  <c r="F60" i="8"/>
  <c r="L59" i="8"/>
  <c r="J59" i="8"/>
  <c r="J58" i="8"/>
  <c r="H59" i="8"/>
  <c r="F59" i="8"/>
  <c r="F58" i="8"/>
  <c r="L58" i="8"/>
  <c r="H58" i="8"/>
  <c r="F45" i="8"/>
  <c r="F46" i="8"/>
  <c r="F47" i="8"/>
  <c r="F48" i="8"/>
  <c r="F49" i="8"/>
  <c r="F51" i="8"/>
  <c r="F52" i="8"/>
  <c r="F53" i="8"/>
  <c r="F54" i="8"/>
  <c r="D55" i="8"/>
  <c r="B55" i="8"/>
  <c r="L54" i="8"/>
  <c r="J54" i="8"/>
  <c r="H54" i="8"/>
  <c r="L53" i="8"/>
  <c r="J53" i="8"/>
  <c r="H53" i="8"/>
  <c r="L52" i="8"/>
  <c r="J52" i="8"/>
  <c r="H52" i="8"/>
  <c r="L51" i="8"/>
  <c r="J51" i="8"/>
  <c r="H51" i="8"/>
  <c r="L49" i="8"/>
  <c r="J49" i="8"/>
  <c r="H49" i="8"/>
  <c r="L48" i="8"/>
  <c r="J48" i="8"/>
  <c r="H48" i="8"/>
  <c r="L47" i="8"/>
  <c r="J47" i="8"/>
  <c r="H47" i="8"/>
  <c r="L46" i="8"/>
  <c r="J46" i="8"/>
  <c r="J45" i="8"/>
  <c r="H46" i="8"/>
  <c r="H45" i="8"/>
  <c r="L45" i="8"/>
  <c r="L41" i="8"/>
  <c r="J41" i="8"/>
  <c r="H41" i="8"/>
  <c r="F41" i="8"/>
  <c r="L39" i="8"/>
  <c r="J39" i="8"/>
  <c r="H39" i="8"/>
  <c r="F39" i="8"/>
  <c r="B39" i="8"/>
  <c r="L38" i="8"/>
  <c r="J38" i="8"/>
  <c r="H38" i="8"/>
  <c r="F38" i="8"/>
  <c r="L37" i="8"/>
  <c r="J37" i="8"/>
  <c r="H37" i="8"/>
  <c r="F37" i="8"/>
  <c r="L36" i="8"/>
  <c r="J36" i="8"/>
  <c r="H36" i="8"/>
  <c r="F36" i="8"/>
  <c r="L35" i="8"/>
  <c r="J35" i="8"/>
  <c r="H35" i="8"/>
  <c r="F35" i="8"/>
  <c r="L34" i="8"/>
  <c r="J34" i="8"/>
  <c r="H34" i="8"/>
  <c r="F34" i="8"/>
  <c r="L33" i="8"/>
  <c r="J33" i="8"/>
  <c r="H33" i="8"/>
  <c r="F33" i="8"/>
  <c r="L32" i="8"/>
  <c r="J32" i="8"/>
  <c r="H32" i="8"/>
  <c r="F32" i="8"/>
  <c r="L30" i="8"/>
  <c r="J30" i="8"/>
  <c r="H30" i="8"/>
  <c r="F30" i="8"/>
  <c r="L29" i="8"/>
  <c r="J29" i="8"/>
  <c r="H29" i="8"/>
  <c r="F29" i="8"/>
  <c r="B29" i="8"/>
  <c r="L28" i="8"/>
  <c r="J28" i="8"/>
  <c r="H28" i="8"/>
  <c r="F28" i="8"/>
  <c r="L27" i="8"/>
  <c r="J27" i="8"/>
  <c r="H27" i="8"/>
  <c r="F27" i="8"/>
  <c r="B27" i="8"/>
  <c r="L26" i="8"/>
  <c r="J26" i="8"/>
  <c r="H26" i="8"/>
  <c r="F26" i="8"/>
  <c r="L25" i="8"/>
  <c r="J25" i="8"/>
  <c r="H25" i="8"/>
  <c r="F25" i="8"/>
  <c r="D22" i="8"/>
  <c r="D40" i="8" s="1"/>
  <c r="D42" i="8" s="1"/>
  <c r="L20" i="8"/>
  <c r="J20" i="8"/>
  <c r="H20" i="8"/>
  <c r="F20" i="8"/>
  <c r="B20" i="8"/>
  <c r="L19" i="8"/>
  <c r="J19" i="8"/>
  <c r="H19" i="8"/>
  <c r="F19" i="8"/>
  <c r="B19" i="8"/>
  <c r="L18" i="8"/>
  <c r="J18" i="8"/>
  <c r="H18" i="8"/>
  <c r="F18" i="8"/>
  <c r="B18" i="8"/>
  <c r="L17" i="8"/>
  <c r="J17" i="8"/>
  <c r="H17" i="8"/>
  <c r="F17" i="8"/>
  <c r="L15" i="8"/>
  <c r="J15" i="8"/>
  <c r="H15" i="8"/>
  <c r="F15" i="8"/>
  <c r="L13" i="8"/>
  <c r="J13" i="8"/>
  <c r="H13" i="8"/>
  <c r="F13" i="8"/>
  <c r="B13" i="8"/>
  <c r="L12" i="8"/>
  <c r="J12" i="8"/>
  <c r="H12" i="8"/>
  <c r="H11" i="8"/>
  <c r="F12" i="8"/>
  <c r="B12" i="8"/>
  <c r="B11" i="8"/>
  <c r="L11" i="8"/>
  <c r="J11" i="8"/>
  <c r="F11" i="8"/>
  <c r="E43" i="7"/>
  <c r="K43" i="7" s="1"/>
  <c r="E14" i="7"/>
  <c r="K14" i="7" s="1"/>
  <c r="I18" i="4"/>
  <c r="H18" i="4"/>
  <c r="H20" i="4" s="1"/>
  <c r="H36" i="4" s="1"/>
  <c r="G18" i="4"/>
  <c r="G36" i="4" s="1"/>
  <c r="J17" i="4"/>
  <c r="J15" i="4"/>
  <c r="J14" i="4"/>
  <c r="J13" i="4"/>
  <c r="J12" i="4"/>
  <c r="J11" i="4"/>
  <c r="J9" i="4"/>
  <c r="F34" i="4"/>
  <c r="J34" i="4" s="1"/>
  <c r="F16" i="4"/>
  <c r="F18" i="4" s="1"/>
  <c r="F64" i="2"/>
  <c r="E64" i="2"/>
  <c r="D64" i="2"/>
  <c r="C64" i="2"/>
  <c r="C68" i="2"/>
  <c r="C91" i="2"/>
  <c r="C92" i="2" s="1"/>
  <c r="E80" i="7"/>
  <c r="D80" i="7"/>
  <c r="K44" i="7"/>
  <c r="K42" i="7"/>
  <c r="K41" i="7"/>
  <c r="K40" i="7"/>
  <c r="K39" i="7"/>
  <c r="K38" i="7"/>
  <c r="K37" i="7"/>
  <c r="K36" i="7"/>
  <c r="K35" i="7"/>
  <c r="K32" i="7"/>
  <c r="K31" i="7"/>
  <c r="K30" i="7"/>
  <c r="K29" i="7"/>
  <c r="K28" i="7"/>
  <c r="K27" i="7"/>
  <c r="K26" i="7"/>
  <c r="K25" i="7"/>
  <c r="I24" i="7"/>
  <c r="K24" i="7" s="1"/>
  <c r="K23" i="7"/>
  <c r="K22" i="7"/>
  <c r="J21" i="7"/>
  <c r="J46" i="7" s="1"/>
  <c r="I21" i="7"/>
  <c r="H21" i="7"/>
  <c r="H46" i="7" s="1"/>
  <c r="D21" i="7"/>
  <c r="D46" i="7" s="1"/>
  <c r="C21" i="7"/>
  <c r="K19" i="7"/>
  <c r="K18" i="7"/>
  <c r="K17" i="7"/>
  <c r="K16" i="7"/>
  <c r="F15" i="7"/>
  <c r="E15" i="7" s="1"/>
  <c r="K15" i="7" s="1"/>
  <c r="K13" i="7"/>
  <c r="K12" i="7"/>
  <c r="K10" i="7"/>
  <c r="G8" i="7"/>
  <c r="G21" i="7" s="1"/>
  <c r="G46" i="7" s="1"/>
  <c r="E8" i="7"/>
  <c r="K7" i="7"/>
  <c r="K6" i="7"/>
  <c r="K5" i="7"/>
  <c r="D54" i="1"/>
  <c r="I21" i="4"/>
  <c r="J21" i="4" s="1"/>
  <c r="J35" i="4"/>
  <c r="J33" i="4"/>
  <c r="J32" i="4"/>
  <c r="J30" i="4"/>
  <c r="J29" i="4"/>
  <c r="J28" i="4"/>
  <c r="J27" i="4"/>
  <c r="J26" i="4"/>
  <c r="J25" i="4"/>
  <c r="J24" i="4"/>
  <c r="J23" i="4"/>
  <c r="J22" i="4"/>
  <c r="G114" i="2"/>
  <c r="G107" i="2"/>
  <c r="I103" i="2"/>
  <c r="I90" i="2"/>
  <c r="H98" i="2"/>
  <c r="G103" i="2"/>
  <c r="F98" i="2"/>
  <c r="G98" i="2" s="1"/>
  <c r="G90" i="2"/>
  <c r="D68" i="2"/>
  <c r="D69" i="2"/>
  <c r="F68" i="2"/>
  <c r="E68" i="2"/>
  <c r="F31" i="4"/>
  <c r="J31" i="4" s="1"/>
  <c r="C24" i="4"/>
  <c r="C22" i="4"/>
  <c r="F54" i="1"/>
  <c r="C54" i="1"/>
  <c r="E54" i="1"/>
  <c r="C40" i="1"/>
  <c r="C27" i="1"/>
  <c r="D40" i="1"/>
  <c r="D27" i="1"/>
  <c r="D22" i="2"/>
  <c r="D15" i="2"/>
  <c r="D47" i="2"/>
  <c r="D38" i="2"/>
  <c r="F38" i="2"/>
  <c r="E38" i="2"/>
  <c r="E27" i="1"/>
  <c r="E36" i="4"/>
  <c r="F47" i="2"/>
  <c r="F22" i="2"/>
  <c r="F15" i="2"/>
  <c r="F40" i="1"/>
  <c r="F27" i="1"/>
  <c r="C47" i="2"/>
  <c r="E22" i="2"/>
  <c r="E23" i="2" s="1"/>
  <c r="E27" i="2" s="1"/>
  <c r="E48" i="2" s="1"/>
  <c r="E51" i="2" s="1"/>
  <c r="E57" i="2" s="1"/>
  <c r="E47" i="2"/>
  <c r="C38" i="2"/>
  <c r="C22" i="2"/>
  <c r="E15" i="2"/>
  <c r="C15" i="2"/>
  <c r="E40" i="1"/>
  <c r="J19" i="4"/>
  <c r="C69" i="2" l="1"/>
  <c r="C71" i="2" s="1"/>
  <c r="C73" i="2" s="1"/>
  <c r="F55" i="1"/>
  <c r="I46" i="7"/>
  <c r="J83" i="8"/>
  <c r="O85" i="8" s="1"/>
  <c r="H83" i="8"/>
  <c r="P93" i="8" s="1"/>
  <c r="I36" i="4"/>
  <c r="D83" i="8"/>
  <c r="C36" i="4"/>
  <c r="J16" i="4"/>
  <c r="J18" i="4" s="1"/>
  <c r="F77" i="8"/>
  <c r="O94" i="8" s="1"/>
  <c r="B76" i="8"/>
  <c r="B77" i="8" s="1"/>
  <c r="B21" i="7"/>
  <c r="C46" i="7"/>
  <c r="B46" i="7" s="1"/>
  <c r="D55" i="1"/>
  <c r="H77" i="8"/>
  <c r="P94" i="8" s="1"/>
  <c r="H64" i="8"/>
  <c r="C23" i="2"/>
  <c r="C27" i="2" s="1"/>
  <c r="C48" i="2" s="1"/>
  <c r="C51" i="2" s="1"/>
  <c r="C53" i="2" s="1"/>
  <c r="C55" i="2" s="1"/>
  <c r="J22" i="8"/>
  <c r="J40" i="8" s="1"/>
  <c r="J42" i="8" s="1"/>
  <c r="L55" i="8"/>
  <c r="L77" i="8"/>
  <c r="P86" i="8" s="1"/>
  <c r="J77" i="8"/>
  <c r="O86" i="8" s="1"/>
  <c r="F23" i="2"/>
  <c r="F27" i="2" s="1"/>
  <c r="F48" i="2" s="1"/>
  <c r="F51" i="2" s="1"/>
  <c r="F57" i="2" s="1"/>
  <c r="E69" i="2"/>
  <c r="E75" i="2" s="1"/>
  <c r="F83" i="8"/>
  <c r="O93" i="8" s="1"/>
  <c r="F80" i="7"/>
  <c r="F21" i="7"/>
  <c r="F46" i="7" s="1"/>
  <c r="K8" i="7"/>
  <c r="K21" i="7" s="1"/>
  <c r="K46" i="7" s="1"/>
  <c r="L22" i="8"/>
  <c r="L40" i="8" s="1"/>
  <c r="L42" i="8" s="1"/>
  <c r="F22" i="8"/>
  <c r="F40" i="8" s="1"/>
  <c r="F42" i="8" s="1"/>
  <c r="F55" i="8"/>
  <c r="F69" i="2"/>
  <c r="B22" i="8"/>
  <c r="B40" i="8" s="1"/>
  <c r="B42" i="8" s="1"/>
  <c r="B70" i="8" s="1"/>
  <c r="B95" i="8" s="1"/>
  <c r="H22" i="8"/>
  <c r="H40" i="8" s="1"/>
  <c r="H42" i="8" s="1"/>
  <c r="B83" i="8"/>
  <c r="F20" i="4"/>
  <c r="J20" i="4" s="1"/>
  <c r="C55" i="1"/>
  <c r="H55" i="8"/>
  <c r="I98" i="2"/>
  <c r="D70" i="8"/>
  <c r="D95" i="8" s="1"/>
  <c r="E21" i="7"/>
  <c r="E46" i="7" s="1"/>
  <c r="J64" i="8"/>
  <c r="D23" i="2"/>
  <c r="D27" i="2" s="1"/>
  <c r="D48" i="2" s="1"/>
  <c r="D51" i="2" s="1"/>
  <c r="D57" i="2" s="1"/>
  <c r="D75" i="2" s="1"/>
  <c r="F64" i="8"/>
  <c r="L64" i="8"/>
  <c r="L83" i="8"/>
  <c r="J55" i="8"/>
  <c r="E55" i="1"/>
  <c r="D77" i="8"/>
  <c r="F75" i="2" l="1"/>
  <c r="P95" i="8"/>
  <c r="D94" i="8"/>
  <c r="D96" i="8" s="1"/>
  <c r="H96" i="8"/>
  <c r="J96" i="8"/>
  <c r="B94" i="8"/>
  <c r="J36" i="4"/>
  <c r="J70" i="8"/>
  <c r="O83" i="8" s="1"/>
  <c r="L96" i="8"/>
  <c r="O95" i="8"/>
  <c r="B96" i="8"/>
  <c r="O87" i="8"/>
  <c r="L70" i="8"/>
  <c r="P83" i="8" s="1"/>
  <c r="F70" i="8"/>
  <c r="O91" i="8" s="1"/>
  <c r="C57" i="2"/>
  <c r="C75" i="2" s="1"/>
  <c r="P85" i="8"/>
  <c r="P87" i="8" s="1"/>
  <c r="F96" i="8"/>
  <c r="H70" i="8"/>
  <c r="H97" i="8" s="1"/>
  <c r="F36" i="4"/>
  <c r="J97" i="8" l="1"/>
  <c r="J98" i="8"/>
  <c r="H98" i="8"/>
  <c r="P88" i="8"/>
  <c r="O96" i="8"/>
  <c r="L97" i="8"/>
  <c r="L98" i="8" s="1"/>
  <c r="O88" i="8"/>
  <c r="P91" i="8"/>
  <c r="P96" i="8" s="1"/>
  <c r="F97" i="8"/>
  <c r="F9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tc={4564BBA1-145B-4AE1-B001-9844E2A0777A}</author>
    <author>tc={07A6A574-8D70-4C6C-A576-4D2C8B3B6EA5}</author>
    <author>tc={0E1FC7A9-A24F-4C78-9CED-A1B90D93BEB0}</author>
    <author>tc={F56C1CBE-36D7-4276-8F2A-67085F94F791}</author>
    <author>tc={B9DB5C39-5F67-4A5D-8A6A-6F4DE935D4C1}</author>
    <author>tc={CF48CECF-F485-4DE9-BAAE-EFCB31FD5BDE}</author>
    <author>tc={06D6392B-263B-44F4-B0A7-F7C9261BBB39}</author>
    <author>tc={0CA7F536-C1C6-4D4E-8EC6-F699A59B50B8}</author>
    <author>tc={3248FB53-DB3A-414F-AB3F-154961397583}</author>
    <author>tc={292894B3-DAD8-415B-A0AB-AFB14DE0945D}</author>
    <author>tc={8E8D0555-C0E2-4085-9C76-CC28E64894B0}</author>
    <author>tc={33175510-F6C2-4B73-B32B-3AFCCB77A6AB}</author>
    <author>tc={21E07564-A162-48BF-9657-DC0D83ABE70F}</author>
    <author>tc={72C71C1C-359C-4536-A7DB-A5732C5B7A69}</author>
  </authors>
  <commentList>
    <comment ref="A16" authorId="0" shapeId="0" xr:uid="{00000000-0006-0000-05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comments in Note 36(d)</t>
      </text>
    </comment>
    <comment ref="A21" authorId="1" shapeId="0" xr:uid="{00000000-0006-0000-05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24" authorId="2" shapeId="0" xr:uid="{00000000-0006-0000-0500-000003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31" authorId="3" shapeId="0" xr:uid="{00000000-0006-0000-0500-000004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40" authorId="4" shapeId="0" xr:uid="{00000000-0006-0000-0500-000005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42" authorId="5" shapeId="0" xr:uid="{00000000-0006-0000-0500-000006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45" authorId="6" shapeId="0" xr:uid="{00000000-0006-0000-0500-000007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46" authorId="7" shapeId="0" xr:uid="{00000000-0006-0000-0500-000008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47" authorId="8" shapeId="0" xr:uid="{00000000-0006-0000-0500-000009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50" authorId="9" shapeId="0" xr:uid="{00000000-0006-0000-0500-00000A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55" authorId="10" shapeId="0" xr:uid="{00000000-0006-0000-0500-00000B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60" authorId="11" shapeId="0" xr:uid="{00000000-0006-0000-0500-00000C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are these other charges to capital?  Please clarify</t>
      </text>
    </comment>
    <comment ref="A61" authorId="12" shapeId="0" xr:uid="{00000000-0006-0000-0500-00000D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  <comment ref="A69" authorId="13" shapeId="0" xr:uid="{00000000-0006-0000-0500-00000E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refer to corrections</t>
      </text>
    </comment>
  </commentList>
</comments>
</file>

<file path=xl/sharedStrings.xml><?xml version="1.0" encoding="utf-8"?>
<sst xmlns="http://schemas.openxmlformats.org/spreadsheetml/2006/main" count="411" uniqueCount="263">
  <si>
    <t>LAND BANK OF THE PHILIPPINES</t>
  </si>
  <si>
    <t>STATEMENTS OF FINANCIAL POSITION</t>
  </si>
  <si>
    <t>(In Philippine Peso)</t>
  </si>
  <si>
    <t>NOTE</t>
  </si>
  <si>
    <t>GROUP</t>
  </si>
  <si>
    <t>PARENT</t>
  </si>
  <si>
    <t>ASSETS</t>
  </si>
  <si>
    <t xml:space="preserve">Cash and other cash items   </t>
  </si>
  <si>
    <t>Due from Bangko Sentral ng Pilipinas</t>
  </si>
  <si>
    <t xml:space="preserve">Due from other banks </t>
  </si>
  <si>
    <t xml:space="preserve">Interbank loans receivable </t>
  </si>
  <si>
    <t xml:space="preserve">Securities purchased under agreements to resell </t>
  </si>
  <si>
    <t>Fair value thru profit or loss</t>
  </si>
  <si>
    <t>Fair value thru other comprehensive income</t>
  </si>
  <si>
    <t>Hold to collect - net</t>
  </si>
  <si>
    <t>Loans and receivables - net</t>
  </si>
  <si>
    <t xml:space="preserve">Investments in subsidiaries </t>
  </si>
  <si>
    <t xml:space="preserve">Investment property - net  </t>
  </si>
  <si>
    <t xml:space="preserve">Property and equipment - net </t>
  </si>
  <si>
    <t>Non-current assets held for sale</t>
  </si>
  <si>
    <t>Other intangible assets - net</t>
  </si>
  <si>
    <t xml:space="preserve">Other assets - net  </t>
  </si>
  <si>
    <t xml:space="preserve">Deferred income tax </t>
  </si>
  <si>
    <t xml:space="preserve">          TOTAL ASSETS</t>
  </si>
  <si>
    <t>LIABILITIES AND  EQUITY</t>
  </si>
  <si>
    <t>Liabilities</t>
  </si>
  <si>
    <t xml:space="preserve">Deposit liabilities </t>
  </si>
  <si>
    <t xml:space="preserve">Bills payable </t>
  </si>
  <si>
    <t>Bonds payable</t>
  </si>
  <si>
    <t>Derivative liabilities</t>
  </si>
  <si>
    <t>Treasurer's, Manager's and Cashier’s checks</t>
  </si>
  <si>
    <t>Payment order payable</t>
  </si>
  <si>
    <t>Marginal deposits</t>
  </si>
  <si>
    <t>Cash letters of credit</t>
  </si>
  <si>
    <t xml:space="preserve">Other liabilities  </t>
  </si>
  <si>
    <t xml:space="preserve">          Total Liabilities</t>
  </si>
  <si>
    <t>Equity</t>
  </si>
  <si>
    <t xml:space="preserve">Common stock </t>
  </si>
  <si>
    <t>Paid-in surplus</t>
  </si>
  <si>
    <t xml:space="preserve">Retained earnings free </t>
  </si>
  <si>
    <t>Retained earnings reserve</t>
  </si>
  <si>
    <t>Undivided profits</t>
  </si>
  <si>
    <t>Revaluation increment</t>
  </si>
  <si>
    <t>Other Comprehensive Income</t>
  </si>
  <si>
    <t xml:space="preserve">    Net unrealized gains on securities available for sale</t>
  </si>
  <si>
    <t xml:space="preserve">    Remeasurement of retirement benefit obligation</t>
  </si>
  <si>
    <t xml:space="preserve">          Total Equity</t>
  </si>
  <si>
    <t xml:space="preserve">          TOTAL LIABILITIES AND EQUITY</t>
  </si>
  <si>
    <t>STATEMENTS OF COMPREHENSIVE INCOME</t>
  </si>
  <si>
    <t>INTEREST INCOME</t>
  </si>
  <si>
    <t>Loans</t>
  </si>
  <si>
    <t>Investments</t>
  </si>
  <si>
    <t>Deposit in banks</t>
  </si>
  <si>
    <t>Others</t>
  </si>
  <si>
    <t>INTEREST EXPENSE</t>
  </si>
  <si>
    <t>Deposit liabilities</t>
  </si>
  <si>
    <t>Borrowed funds</t>
  </si>
  <si>
    <t>NET INTEREST INCOME</t>
  </si>
  <si>
    <t>NET INTEREST INCOME AFTER PROVISION</t>
  </si>
  <si>
    <t xml:space="preserve">    FOR CREDIT AND IMPAIRMENT LOSSES</t>
  </si>
  <si>
    <t>OTHER OPERATING INCOME</t>
  </si>
  <si>
    <t>Dividends</t>
  </si>
  <si>
    <t>Fees and commission</t>
  </si>
  <si>
    <t xml:space="preserve">Gain from dealings in foreign currency </t>
  </si>
  <si>
    <t>Gain from sale/redemption/reclass of non-trading of FA and Liab</t>
  </si>
  <si>
    <t>Gain on financial assets &amp; liabilities designated at FV thru P/L</t>
  </si>
  <si>
    <t xml:space="preserve">Foreign exchange gains from revaluation </t>
  </si>
  <si>
    <t>Miscellaneous income</t>
  </si>
  <si>
    <t>OTHER OPERATING EXPENSES</t>
  </si>
  <si>
    <t xml:space="preserve">Compensation and fringe benefits </t>
  </si>
  <si>
    <t>Taxes and licenses</t>
  </si>
  <si>
    <t>Depreciation and amortization</t>
  </si>
  <si>
    <t>Rent</t>
  </si>
  <si>
    <t>Miscellaneous expenses</t>
  </si>
  <si>
    <t>INCOME BEFORE INCOME TAX</t>
  </si>
  <si>
    <t xml:space="preserve">PROVISION FOR INCOME TAX  </t>
  </si>
  <si>
    <t>NET INCOME</t>
  </si>
  <si>
    <t>Finance Lease Payment Payable</t>
  </si>
  <si>
    <t>Loss on financial assets at fair value thru profit or loss</t>
  </si>
  <si>
    <t>STATEMENTS OF CHANGES IN EQUITY - PARENT</t>
  </si>
  <si>
    <t>Retained Earnings</t>
  </si>
  <si>
    <t>Other</t>
  </si>
  <si>
    <t>Undivided</t>
  </si>
  <si>
    <t xml:space="preserve">Shares  </t>
  </si>
  <si>
    <t>Amount</t>
  </si>
  <si>
    <t>Surplus</t>
  </si>
  <si>
    <t>Profits</t>
  </si>
  <si>
    <t>T O T A L</t>
  </si>
  <si>
    <t>Net income during the year</t>
  </si>
  <si>
    <t>Transfer to retained earnings free</t>
  </si>
  <si>
    <t>Currency translation difference and others</t>
  </si>
  <si>
    <t>Fees and Commission Income from Subsidiaries</t>
  </si>
  <si>
    <t xml:space="preserve">             2021</t>
  </si>
  <si>
    <t>Minority Interest</t>
  </si>
  <si>
    <t>Prior period adjustment</t>
  </si>
  <si>
    <t>Balance, December 31, 2020, as restated</t>
  </si>
  <si>
    <t>Net unrealized gain/(loss) on securities</t>
  </si>
  <si>
    <t>December 31, 2022 and 2021</t>
  </si>
  <si>
    <t>For the years ended December 31, 2022 and 2021</t>
  </si>
  <si>
    <t>Transfer of 2021 net income to  retained earnings-free</t>
  </si>
  <si>
    <t>Net income for CY 2022</t>
  </si>
  <si>
    <t>Write off of investment accounts booked under FVOCI</t>
  </si>
  <si>
    <t>Balance, December 31, 2022</t>
  </si>
  <si>
    <t>Fx currency translation for the accrual of ERP payments</t>
  </si>
  <si>
    <t>Gain on sale of Equity Investment</t>
  </si>
  <si>
    <t>Remeasurement of retirement benefit obligation</t>
  </si>
  <si>
    <t>Investments in associates</t>
  </si>
  <si>
    <t>Loss on financial assets &amp; liabilities designated at FV thru P/L</t>
  </si>
  <si>
    <t>2021</t>
  </si>
  <si>
    <t>Gain on financial assets at fair value thru profit or loss</t>
  </si>
  <si>
    <t>As Restated</t>
  </si>
  <si>
    <t xml:space="preserve">      As Restated</t>
  </si>
  <si>
    <t>INCOME TAX BENEFIT</t>
  </si>
  <si>
    <t>Fund transfer from BTR in support of loan programs for 
   beneficiaries affected by COVID-19 pandemic pursuant to  
   RA 11494</t>
  </si>
  <si>
    <t>Transfer from UCPB Reserve General Provision</t>
  </si>
  <si>
    <t>Reclassification of gain on UCPB merger</t>
  </si>
  <si>
    <t xml:space="preserve">Re-appropriation of RE Reserve-General Provision to RE-Free </t>
  </si>
  <si>
    <t>Prior Period Adjustments</t>
  </si>
  <si>
    <t>Attributable to:</t>
  </si>
  <si>
    <t>Non Controlling Interests</t>
  </si>
  <si>
    <t xml:space="preserve">Currency translation difference </t>
  </si>
  <si>
    <t>OTHER COMPREHENSIVE INCOME FOR THE YEAR,</t>
  </si>
  <si>
    <t xml:space="preserve">   NET OF TAX</t>
  </si>
  <si>
    <t>Equity  of the Parent Bank</t>
  </si>
  <si>
    <t>Balance, December 31, 2021, as restated</t>
  </si>
  <si>
    <t xml:space="preserve">Revised capitalization threshold for Bank Premises,
    Furnitures, Fixtures &amp; Equipment </t>
  </si>
  <si>
    <t>Items that may not be reclassified to Profit or Loss:</t>
  </si>
  <si>
    <t xml:space="preserve">   Change in net unrealized gain/(loss) on equity securities at FVOCI</t>
  </si>
  <si>
    <t xml:space="preserve">   Translation adjustment and Others</t>
  </si>
  <si>
    <t>Items that may be reclassified to Profit or Loss:</t>
  </si>
  <si>
    <t xml:space="preserve">   Change in net unrealized gain/(loss) on debt securities at FVOCI</t>
  </si>
  <si>
    <t>FCDU REVAL</t>
  </si>
  <si>
    <t>TOD OTHERS</t>
  </si>
  <si>
    <t>TOTAL OTHERS</t>
  </si>
  <si>
    <t>Inc/Dec</t>
  </si>
  <si>
    <t>OFB Others</t>
  </si>
  <si>
    <t>OFBANK NUGL</t>
  </si>
  <si>
    <t>LSI NUGL</t>
  </si>
  <si>
    <t>USB NUGL</t>
  </si>
  <si>
    <r>
      <rPr>
        <b/>
        <sz val="9"/>
        <rFont val="Arial"/>
        <family val="2"/>
      </rPr>
      <t xml:space="preserve">LAND BANK OF THE PHILIPPINES STATEMENTS OF CHANGES IN EQUITY - GROUP
For the years ended December 31, 2022 and 2021
</t>
    </r>
    <r>
      <rPr>
        <sz val="9"/>
        <rFont val="Arial"/>
        <family val="2"/>
      </rPr>
      <t>(In Philippine Peso)</t>
    </r>
  </si>
  <si>
    <t>Paid-In</t>
  </si>
  <si>
    <t>Revaluation</t>
  </si>
  <si>
    <t>Other Comprehensive</t>
  </si>
  <si>
    <t>Shares</t>
  </si>
  <si>
    <t>Free</t>
  </si>
  <si>
    <t>Increment</t>
  </si>
  <si>
    <t>Minority Interest in UCPB</t>
  </si>
  <si>
    <t>Net unrealized gain on securities/(loss) on securities</t>
  </si>
  <si>
    <t>Payment of Dividends</t>
  </si>
  <si>
    <t>Increase in retained earnings-reserve</t>
  </si>
  <si>
    <t>Payment of Tax Deficiency for 2018</t>
  </si>
  <si>
    <t>Reversal of appropriation for Plant Expansion (MSI)</t>
  </si>
  <si>
    <t>Beg. Balance UCPB Subsidiaries</t>
  </si>
  <si>
    <t>Closure of Minority Interest in UCPB</t>
  </si>
  <si>
    <t>Minority Interest in UCPB Savings Bank</t>
  </si>
  <si>
    <t>Transfer to retained earnings reserve</t>
  </si>
  <si>
    <t xml:space="preserve">BIR Audit Tax Deficiency </t>
  </si>
  <si>
    <t>Reclassification of Gain on UCPB merger</t>
  </si>
  <si>
    <t>Prior period adjustments</t>
  </si>
  <si>
    <t>AJE 1</t>
  </si>
  <si>
    <t>EE 7</t>
  </si>
  <si>
    <t>EE6</t>
  </si>
  <si>
    <t>14 &amp; 22</t>
  </si>
  <si>
    <t>Common Stock (Note 34)</t>
  </si>
  <si>
    <t>USB Minority</t>
  </si>
  <si>
    <t>TOTAL OTHER COMPREHENSIVE INCOME FOR THE YEAR</t>
  </si>
  <si>
    <t xml:space="preserve">STATEMENT OF CASH FLOWS  </t>
  </si>
  <si>
    <t>For the year ended December 31, 2022</t>
  </si>
  <si>
    <t>Group</t>
  </si>
  <si>
    <t>Parent</t>
  </si>
  <si>
    <t>As restated</t>
  </si>
  <si>
    <t>CASH FLOWS FROM OPERATING ACTIVITIES</t>
  </si>
  <si>
    <t>Interest received</t>
  </si>
  <si>
    <t>Interest paid</t>
  </si>
  <si>
    <t>Loss on Financial Assets &amp; Liab - Fair Value</t>
  </si>
  <si>
    <t xml:space="preserve">    Through Profit or Loss</t>
  </si>
  <si>
    <t xml:space="preserve">    Designated at FV Thru P/L</t>
  </si>
  <si>
    <t xml:space="preserve">Gain  from dealings in foreign currency </t>
  </si>
  <si>
    <t>Miscellaneous Income</t>
  </si>
  <si>
    <t>General and administrative expenses</t>
  </si>
  <si>
    <t xml:space="preserve">    assets and liabilities  </t>
  </si>
  <si>
    <t xml:space="preserve">          Interbank Loans Receivable</t>
  </si>
  <si>
    <t xml:space="preserve">          Fair Value Through Profit or Loss</t>
  </si>
  <si>
    <t xml:space="preserve">          Loans and Receivable </t>
  </si>
  <si>
    <t xml:space="preserve">          Other Intangible Assets</t>
  </si>
  <si>
    <t xml:space="preserve">          Other Assets</t>
  </si>
  <si>
    <t xml:space="preserve">          Deferred Income Tax</t>
  </si>
  <si>
    <t xml:space="preserve">          Deposit liabilities</t>
  </si>
  <si>
    <t xml:space="preserve">          Derivative Liabilities</t>
  </si>
  <si>
    <t xml:space="preserve">          Deposits from Other Banks</t>
  </si>
  <si>
    <t xml:space="preserve">          Payment Order Payable</t>
  </si>
  <si>
    <t xml:space="preserve">          Marginal Deposits</t>
  </si>
  <si>
    <t xml:space="preserve">          Cash Letters of Credit</t>
  </si>
  <si>
    <t xml:space="preserve">          Treasurer's, Manager's &amp; Cashier's Checks</t>
  </si>
  <si>
    <t xml:space="preserve">          Other liabilities</t>
  </si>
  <si>
    <t>Income taxes paid</t>
  </si>
  <si>
    <t>CASH FLOWS FROM INVESTING ACTIVITIES</t>
  </si>
  <si>
    <t>Dividends received</t>
  </si>
  <si>
    <t>Gain from investment securities</t>
  </si>
  <si>
    <t xml:space="preserve">          Fair Value Through Other Comprehensive Income</t>
  </si>
  <si>
    <t xml:space="preserve">          Hold to Collect</t>
  </si>
  <si>
    <t xml:space="preserve">          Investment in Subsidiaries</t>
  </si>
  <si>
    <t xml:space="preserve">          Investment in associates</t>
  </si>
  <si>
    <t>CASH FLOWS FROM FINANCING ACTIVITIES</t>
  </si>
  <si>
    <t>Cash dividends paid</t>
  </si>
  <si>
    <t>Capital infusion from National Government</t>
  </si>
  <si>
    <t>Other charges to capital</t>
  </si>
  <si>
    <t xml:space="preserve">          Bills and acceptances payable</t>
  </si>
  <si>
    <t xml:space="preserve">          Bonds payable</t>
  </si>
  <si>
    <t>Net cash generated from/ (used in) financing activities</t>
  </si>
  <si>
    <t>EFFECTS OF EXCHANGE RATE CHANGES ON</t>
  </si>
  <si>
    <t xml:space="preserve">     CASH AND CASH EQUIVALENTS</t>
  </si>
  <si>
    <t xml:space="preserve">    EQUIVALENTS</t>
  </si>
  <si>
    <t>CASH AND CASH EQUIVALENTS AT BEGINNING OF YEAR</t>
  </si>
  <si>
    <t>Cash and other cash items</t>
  </si>
  <si>
    <t>Due from other banks</t>
  </si>
  <si>
    <t>CASH AND EQUIVALENTS AT END OF YEAR</t>
  </si>
  <si>
    <t>NET INCREASE (DECREASE) IN CASH AND CASH EQUIVALENTS</t>
  </si>
  <si>
    <t>Net</t>
  </si>
  <si>
    <t>Difference</t>
  </si>
  <si>
    <r>
      <t>PROVISION FOR CREDIT AND IMPAIRMENT LOSSES</t>
    </r>
    <r>
      <rPr>
        <sz val="11"/>
        <rFont val="Arial"/>
        <family val="2"/>
      </rPr>
      <t xml:space="preserve">  </t>
    </r>
  </si>
  <si>
    <t>Common Stock 
(Note 34)</t>
  </si>
  <si>
    <t>Retained Earnings Reserve</t>
  </si>
  <si>
    <t/>
  </si>
  <si>
    <t>Retained Earnings
Free</t>
  </si>
  <si>
    <t>Comprehensive Income (Loss)</t>
  </si>
  <si>
    <t>Paid-in Surplus</t>
  </si>
  <si>
    <t>Undivided Profits</t>
  </si>
  <si>
    <t>Conversion of Unrestricted Retained Earnings (RE)  to Paid-up Capital of the National Government (NG) as approved by the Office of the President per Memorandum dated 02.14.22</t>
  </si>
  <si>
    <t>Conversion of Unrestricted RE to Paid-up Capital of the NG per LBP Board Resolution No. 22-165 dated 03.09.22</t>
  </si>
  <si>
    <t>Transfer of RE-Reserve to RE-Free per LBP Board Resolution No. 22-165</t>
  </si>
  <si>
    <t>Reversal of depreciation expense on ROPA per LBP Board Resolution No. 2022-351</t>
  </si>
  <si>
    <t>Payment of dividends to the NG per LBP Board Resolution No. 22-376</t>
  </si>
  <si>
    <t>Revised capitalization threshold for Bank Premises, Furnitures, Fixtures &amp; Equipment per LBP Board Resolution No. 22-924</t>
  </si>
  <si>
    <t>Fund transfer from BTR in support of loan programs for beneficiaries affected by COVID-19 pandemic    pursuant to RA 11494</t>
  </si>
  <si>
    <t xml:space="preserve">Revised capitalization threshold for Bank Premises, Furnitures, Fixtures &amp; Equipment </t>
  </si>
  <si>
    <t>Conversion of Unrestricted RE to Paid-up Capital of the NG as approved by the Office of the President  per Memo dated. 02.14.22</t>
  </si>
  <si>
    <t>Revised capitalization threshold for Bank Premises, 
Furnitures, Fixtures &amp; Equipment per LBP Board Resolution No. 22-924</t>
  </si>
  <si>
    <t>Payment of dividends to the NG</t>
  </si>
  <si>
    <t xml:space="preserve">Operating income before changes in operating </t>
  </si>
  <si>
    <t>Net cash generated from operations</t>
  </si>
  <si>
    <t xml:space="preserve">Net cash generated from operating activities </t>
  </si>
  <si>
    <t>Net cash generated used in investing activities</t>
  </si>
  <si>
    <t>Additions to property and equipment</t>
  </si>
  <si>
    <t>Additions to investment property</t>
  </si>
  <si>
    <t>Disposal of /(Additions to) Non-Current Assets Held for Sale</t>
  </si>
  <si>
    <t>Changes in operating assets and liabilities:</t>
  </si>
  <si>
    <t xml:space="preserve">   Decrease/ (Increase)   in operating assets</t>
  </si>
  <si>
    <t xml:space="preserve">    Increase/ (Decrease)  in operating liabilities</t>
  </si>
  <si>
    <t>Decrease /(Increase) in:</t>
  </si>
  <si>
    <t>Increase /(Decrease) in:</t>
  </si>
  <si>
    <t>NET INCREASE / (DECREASE) IN CASH AND CASH</t>
  </si>
  <si>
    <t>36(a)</t>
  </si>
  <si>
    <t>36(b)</t>
  </si>
  <si>
    <t>36(d)</t>
  </si>
  <si>
    <t>36( c)</t>
  </si>
  <si>
    <t xml:space="preserve"> (Note 34)</t>
  </si>
  <si>
    <t>(Note 34)</t>
  </si>
  <si>
    <t>Reserve
(Note 34)</t>
  </si>
  <si>
    <t>Income (Loss)
(Note 34)</t>
  </si>
  <si>
    <t>Loss on Financial Assets &amp; Liabilities (Note 36(d))</t>
  </si>
  <si>
    <t xml:space="preserve">    Translation Difference and Others</t>
  </si>
  <si>
    <t>The Notes on pages 11 to 104 form part of these financial statements.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</si>
</sst>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_);\(0\)"/>
    <numFmt numFmtId="166" formatCode="_(* #,##0_);_(* \(#,##0\);_(* &quot;-&quot;??_);_(@_)"/>
    <numFmt numFmtId="167" formatCode="_-* #,##0_-;\-* #,##0_-;_-* &quot;-&quot;??_-;_-@_-"/>
    <numFmt numFmtId="168" formatCode="#,##0_ ;\-#,##0\ "/>
    <numFmt numFmtId="169" formatCode="#,##0_ ;[Red]\-#,##0\ 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1"/>
      <color rgb="FFC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  <font>
      <b/>
      <sz val="9"/>
      <color rgb="FFC00000"/>
      <name val="Arial"/>
      <family val="2"/>
    </font>
    <font>
      <sz val="11"/>
      <color indexed="9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>
      <alignment vertical="top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>
      <alignment vertical="top"/>
    </xf>
    <xf numFmtId="43" fontId="18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36">
    <xf numFmtId="0" fontId="0" fillId="0" borderId="0" xfId="0"/>
    <xf numFmtId="0" fontId="5" fillId="0" borderId="0" xfId="2" applyFont="1"/>
    <xf numFmtId="0" fontId="3" fillId="0" borderId="0" xfId="2" applyFont="1"/>
    <xf numFmtId="0" fontId="3" fillId="0" borderId="4" xfId="2" applyFont="1" applyBorder="1"/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quotePrefix="1" applyFont="1" applyBorder="1" applyAlignment="1">
      <alignment horizontal="center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166" fontId="3" fillId="0" borderId="1" xfId="1" quotePrefix="1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center"/>
    </xf>
    <xf numFmtId="0" fontId="5" fillId="0" borderId="0" xfId="2" applyFont="1" applyAlignment="1">
      <alignment horizontal="left"/>
    </xf>
    <xf numFmtId="166" fontId="5" fillId="0" borderId="0" xfId="3" applyNumberFormat="1" applyFont="1" applyBorder="1"/>
    <xf numFmtId="166" fontId="5" fillId="0" borderId="0" xfId="3" applyNumberFormat="1" applyFont="1" applyFill="1" applyBorder="1"/>
    <xf numFmtId="166" fontId="5" fillId="0" borderId="0" xfId="3" applyNumberFormat="1" applyFont="1" applyFill="1"/>
    <xf numFmtId="166" fontId="5" fillId="0" borderId="0" xfId="2" applyNumberFormat="1" applyFont="1"/>
    <xf numFmtId="0" fontId="3" fillId="0" borderId="3" xfId="2" applyFont="1" applyBorder="1" applyAlignment="1">
      <alignment horizontal="left"/>
    </xf>
    <xf numFmtId="166" fontId="3" fillId="0" borderId="3" xfId="3" applyNumberFormat="1" applyFont="1" applyBorder="1"/>
    <xf numFmtId="166" fontId="3" fillId="0" borderId="3" xfId="3" applyNumberFormat="1" applyFont="1" applyFill="1" applyBorder="1"/>
    <xf numFmtId="0" fontId="3" fillId="0" borderId="0" xfId="2" applyFont="1" applyAlignment="1">
      <alignment horizontal="left"/>
    </xf>
    <xf numFmtId="166" fontId="3" fillId="0" borderId="0" xfId="3" applyNumberFormat="1" applyFont="1" applyBorder="1"/>
    <xf numFmtId="166" fontId="3" fillId="0" borderId="0" xfId="3" applyNumberFormat="1" applyFont="1" applyFill="1" applyBorder="1"/>
    <xf numFmtId="0" fontId="3" fillId="0" borderId="3" xfId="2" applyFont="1" applyBorder="1"/>
    <xf numFmtId="166" fontId="3" fillId="0" borderId="1" xfId="1" quotePrefix="1" applyNumberFormat="1" applyFont="1" applyFill="1" applyBorder="1" applyAlignment="1">
      <alignment horizontal="center"/>
    </xf>
    <xf numFmtId="166" fontId="5" fillId="0" borderId="4" xfId="1" quotePrefix="1" applyNumberFormat="1" applyFont="1" applyFill="1" applyBorder="1" applyAlignment="1">
      <alignment horizontal="center"/>
    </xf>
    <xf numFmtId="166" fontId="5" fillId="0" borderId="0" xfId="1" applyNumberFormat="1" applyFont="1" applyBorder="1"/>
    <xf numFmtId="166" fontId="5" fillId="0" borderId="0" xfId="3" applyNumberFormat="1" applyFont="1" applyFill="1" applyBorder="1" applyAlignment="1">
      <alignment vertical="center"/>
    </xf>
    <xf numFmtId="166" fontId="8" fillId="0" borderId="0" xfId="9" applyNumberFormat="1" applyFont="1" applyFill="1" applyBorder="1" applyAlignment="1">
      <alignment horizontal="center" wrapText="1"/>
    </xf>
    <xf numFmtId="166" fontId="8" fillId="0" borderId="6" xfId="9" applyNumberFormat="1" applyFont="1" applyFill="1" applyBorder="1" applyAlignment="1">
      <alignment horizontal="center" vertical="top" wrapText="1"/>
    </xf>
    <xf numFmtId="166" fontId="13" fillId="0" borderId="6" xfId="9" applyNumberFormat="1" applyFont="1" applyFill="1" applyBorder="1" applyAlignment="1">
      <alignment horizontal="center" vertical="top" wrapText="1"/>
    </xf>
    <xf numFmtId="166" fontId="8" fillId="0" borderId="6" xfId="9" applyNumberFormat="1" applyFont="1" applyFill="1" applyBorder="1" applyAlignment="1">
      <alignment horizontal="left" vertical="top" wrapText="1" indent="2"/>
    </xf>
    <xf numFmtId="0" fontId="8" fillId="0" borderId="7" xfId="10" applyFont="1" applyBorder="1" applyAlignment="1">
      <alignment horizontal="left"/>
    </xf>
    <xf numFmtId="166" fontId="13" fillId="0" borderId="7" xfId="9" applyNumberFormat="1" applyFont="1" applyFill="1" applyBorder="1" applyAlignment="1">
      <alignment vertical="top" shrinkToFit="1"/>
    </xf>
    <xf numFmtId="166" fontId="10" fillId="0" borderId="0" xfId="9" applyNumberFormat="1" applyFont="1" applyFill="1" applyBorder="1" applyAlignment="1">
      <alignment shrinkToFit="1"/>
    </xf>
    <xf numFmtId="166" fontId="13" fillId="0" borderId="0" xfId="9" applyNumberFormat="1" applyFont="1" applyFill="1" applyBorder="1" applyAlignment="1">
      <alignment vertical="top" shrinkToFit="1"/>
    </xf>
    <xf numFmtId="166" fontId="13" fillId="0" borderId="0" xfId="9" applyNumberFormat="1" applyFont="1" applyFill="1" applyBorder="1" applyAlignment="1">
      <alignment shrinkToFit="1"/>
    </xf>
    <xf numFmtId="166" fontId="13" fillId="0" borderId="0" xfId="9" applyNumberFormat="1" applyFont="1" applyFill="1" applyBorder="1" applyAlignment="1">
      <alignment horizontal="left" shrinkToFit="1"/>
    </xf>
    <xf numFmtId="166" fontId="10" fillId="0" borderId="0" xfId="9" applyNumberFormat="1" applyFont="1" applyFill="1" applyBorder="1" applyAlignment="1">
      <alignment vertical="top" shrinkToFit="1"/>
    </xf>
    <xf numFmtId="166" fontId="10" fillId="0" borderId="0" xfId="9" applyNumberFormat="1" applyFont="1" applyFill="1" applyBorder="1" applyAlignment="1">
      <alignment horizontal="left" vertical="top" indent="2" shrinkToFit="1"/>
    </xf>
    <xf numFmtId="0" fontId="4" fillId="0" borderId="0" xfId="10" applyFont="1" applyAlignment="1">
      <alignment horizontal="left" wrapText="1"/>
    </xf>
    <xf numFmtId="166" fontId="4" fillId="0" borderId="0" xfId="9" applyNumberFormat="1" applyFont="1" applyAlignment="1">
      <alignment horizontal="left" vertical="center" wrapText="1"/>
    </xf>
    <xf numFmtId="166" fontId="4" fillId="0" borderId="0" xfId="11" applyNumberFormat="1" applyFont="1" applyBorder="1" applyAlignment="1">
      <alignment vertical="center"/>
    </xf>
    <xf numFmtId="166" fontId="13" fillId="0" borderId="0" xfId="9" applyNumberFormat="1" applyFont="1" applyFill="1" applyBorder="1" applyAlignment="1">
      <alignment vertical="center" shrinkToFit="1"/>
    </xf>
    <xf numFmtId="166" fontId="13" fillId="0" borderId="0" xfId="9" applyNumberFormat="1" applyFont="1" applyFill="1" applyBorder="1" applyAlignment="1">
      <alignment horizontal="left" vertical="center" shrinkToFit="1"/>
    </xf>
    <xf numFmtId="166" fontId="4" fillId="0" borderId="0" xfId="11" applyNumberFormat="1" applyFont="1" applyBorder="1" applyAlignment="1">
      <alignment vertical="top"/>
    </xf>
    <xf numFmtId="166" fontId="13" fillId="0" borderId="0" xfId="9" applyNumberFormat="1" applyFont="1" applyFill="1" applyBorder="1" applyAlignment="1">
      <alignment horizontal="left" vertical="top" shrinkToFit="1"/>
    </xf>
    <xf numFmtId="0" fontId="4" fillId="0" borderId="0" xfId="10" applyFont="1"/>
    <xf numFmtId="166" fontId="13" fillId="0" borderId="0" xfId="9" applyNumberFormat="1" applyFont="1" applyFill="1" applyBorder="1" applyAlignment="1">
      <alignment horizontal="left" vertical="top" indent="2" shrinkToFit="1"/>
    </xf>
    <xf numFmtId="0" fontId="4" fillId="0" borderId="0" xfId="10" applyFont="1" applyAlignment="1">
      <alignment wrapText="1"/>
    </xf>
    <xf numFmtId="166" fontId="10" fillId="0" borderId="0" xfId="9" applyNumberFormat="1" applyFont="1" applyFill="1" applyBorder="1" applyAlignment="1">
      <alignment vertical="center" shrinkToFit="1"/>
    </xf>
    <xf numFmtId="166" fontId="13" fillId="0" borderId="4" xfId="9" applyNumberFormat="1" applyFont="1" applyFill="1" applyBorder="1" applyAlignment="1">
      <alignment horizontal="left" vertical="top" indent="2" shrinkToFit="1"/>
    </xf>
    <xf numFmtId="166" fontId="10" fillId="0" borderId="0" xfId="9" applyNumberFormat="1" applyFont="1" applyFill="1" applyBorder="1" applyAlignment="1">
      <alignment horizontal="left" vertical="center" shrinkToFit="1"/>
    </xf>
    <xf numFmtId="166" fontId="13" fillId="0" borderId="1" xfId="9" applyNumberFormat="1" applyFont="1" applyFill="1" applyBorder="1" applyAlignment="1">
      <alignment vertical="center" shrinkToFit="1"/>
    </xf>
    <xf numFmtId="166" fontId="15" fillId="0" borderId="0" xfId="9" applyNumberFormat="1" applyFont="1" applyFill="1" applyBorder="1" applyAlignment="1">
      <alignment vertical="top" shrinkToFit="1"/>
    </xf>
    <xf numFmtId="166" fontId="14" fillId="0" borderId="0" xfId="9" applyNumberFormat="1" applyFont="1" applyFill="1" applyBorder="1" applyAlignment="1">
      <alignment horizontal="left" vertical="top" indent="2" shrinkToFit="1"/>
    </xf>
    <xf numFmtId="166" fontId="14" fillId="0" borderId="0" xfId="9" applyNumberFormat="1" applyFont="1" applyFill="1" applyBorder="1" applyAlignment="1">
      <alignment vertical="top" shrinkToFit="1"/>
    </xf>
    <xf numFmtId="166" fontId="4" fillId="0" borderId="0" xfId="9" applyNumberFormat="1" applyFont="1" applyFill="1" applyBorder="1" applyAlignment="1">
      <alignment horizontal="left" vertical="top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wrapText="1"/>
    </xf>
    <xf numFmtId="0" fontId="8" fillId="0" borderId="6" xfId="0" applyFont="1" applyBorder="1" applyAlignment="1">
      <alignment horizontal="left" vertical="top" wrapText="1" indent="2"/>
    </xf>
    <xf numFmtId="0" fontId="8" fillId="0" borderId="6" xfId="0" applyFont="1" applyBorder="1" applyAlignment="1">
      <alignment horizontal="center" vertical="top" wrapText="1"/>
    </xf>
    <xf numFmtId="3" fontId="13" fillId="0" borderId="7" xfId="0" applyNumberFormat="1" applyFont="1" applyBorder="1" applyAlignment="1">
      <alignment vertical="top" shrinkToFit="1"/>
    </xf>
    <xf numFmtId="0" fontId="4" fillId="0" borderId="0" xfId="0" applyFont="1" applyAlignment="1">
      <alignment horizontal="left" wrapText="1"/>
    </xf>
    <xf numFmtId="3" fontId="13" fillId="0" borderId="0" xfId="0" applyNumberFormat="1" applyFont="1" applyAlignment="1">
      <alignment vertical="top" shrinkToFit="1"/>
    </xf>
    <xf numFmtId="3" fontId="13" fillId="0" borderId="0" xfId="0" applyNumberFormat="1" applyFont="1" applyAlignment="1">
      <alignment horizontal="left" vertical="top" indent="2" shrinkToFit="1"/>
    </xf>
    <xf numFmtId="3" fontId="13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 shrinkToFi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3" fontId="13" fillId="0" borderId="4" xfId="0" applyNumberFormat="1" applyFont="1" applyBorder="1" applyAlignment="1">
      <alignment horizontal="left" vertical="top" indent="2" shrinkToFit="1"/>
    </xf>
    <xf numFmtId="3" fontId="13" fillId="0" borderId="4" xfId="0" applyNumberFormat="1" applyFont="1" applyBorder="1" applyAlignment="1">
      <alignment vertical="top" shrinkToFit="1"/>
    </xf>
    <xf numFmtId="3" fontId="10" fillId="0" borderId="0" xfId="0" applyNumberFormat="1" applyFont="1" applyAlignment="1">
      <alignment shrinkToFit="1"/>
    </xf>
    <xf numFmtId="0" fontId="8" fillId="0" borderId="9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right" vertical="center" shrinkToFit="1"/>
    </xf>
    <xf numFmtId="3" fontId="14" fillId="0" borderId="0" xfId="0" applyNumberFormat="1" applyFont="1" applyAlignment="1">
      <alignment horizontal="left" vertical="top" indent="2" shrinkToFit="1"/>
    </xf>
    <xf numFmtId="166" fontId="14" fillId="0" borderId="0" xfId="9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40" fontId="3" fillId="2" borderId="0" xfId="0" applyNumberFormat="1" applyFont="1" applyFill="1" applyAlignment="1">
      <alignment horizontal="center" wrapText="1"/>
    </xf>
    <xf numFmtId="0" fontId="16" fillId="2" borderId="0" xfId="0" applyFont="1" applyFill="1"/>
    <xf numFmtId="0" fontId="3" fillId="2" borderId="0" xfId="0" applyFont="1" applyFill="1" applyAlignment="1">
      <alignment horizontal="center"/>
    </xf>
    <xf numFmtId="0" fontId="17" fillId="2" borderId="0" xfId="0" applyFont="1" applyFill="1" applyAlignment="1">
      <alignment wrapText="1"/>
    </xf>
    <xf numFmtId="166" fontId="4" fillId="0" borderId="0" xfId="9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6" fontId="4" fillId="0" borderId="0" xfId="9" applyNumberFormat="1" applyFont="1" applyFill="1" applyBorder="1" applyAlignment="1">
      <alignment horizontal="center" vertical="top"/>
    </xf>
    <xf numFmtId="166" fontId="4" fillId="0" borderId="1" xfId="0" applyNumberFormat="1" applyFont="1" applyBorder="1" applyAlignment="1">
      <alignment horizontal="left" vertical="top"/>
    </xf>
    <xf numFmtId="166" fontId="4" fillId="0" borderId="1" xfId="9" applyNumberFormat="1" applyFont="1" applyFill="1" applyBorder="1" applyAlignment="1">
      <alignment horizontal="left" vertical="top"/>
    </xf>
    <xf numFmtId="0" fontId="19" fillId="0" borderId="0" xfId="0" applyFont="1"/>
    <xf numFmtId="0" fontId="5" fillId="0" borderId="0" xfId="0" applyFont="1"/>
    <xf numFmtId="166" fontId="20" fillId="0" borderId="0" xfId="0" applyNumberFormat="1" applyFont="1"/>
    <xf numFmtId="0" fontId="5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 wrapText="1"/>
    </xf>
    <xf numFmtId="0" fontId="3" fillId="2" borderId="2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7" fillId="2" borderId="0" xfId="0" applyFont="1" applyFill="1" applyAlignment="1">
      <alignment horizontal="justify" wrapText="1"/>
    </xf>
    <xf numFmtId="0" fontId="5" fillId="2" borderId="0" xfId="0" applyFont="1" applyFill="1" applyAlignment="1">
      <alignment horizontal="center" wrapText="1"/>
    </xf>
    <xf numFmtId="41" fontId="5" fillId="0" borderId="0" xfId="1" applyNumberFormat="1" applyFont="1" applyFill="1" applyAlignment="1">
      <alignment horizontal="right"/>
    </xf>
    <xf numFmtId="37" fontId="5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41" fontId="5" fillId="0" borderId="0" xfId="1" applyNumberFormat="1" applyFont="1" applyFill="1" applyAlignment="1"/>
    <xf numFmtId="0" fontId="17" fillId="2" borderId="0" xfId="0" applyFont="1" applyFill="1" applyAlignment="1">
      <alignment horizontal="left"/>
    </xf>
    <xf numFmtId="0" fontId="17" fillId="2" borderId="0" xfId="0" applyFont="1" applyFill="1"/>
    <xf numFmtId="41" fontId="5" fillId="0" borderId="0" xfId="1" applyNumberFormat="1" applyFont="1" applyFill="1" applyBorder="1" applyAlignment="1"/>
    <xf numFmtId="166" fontId="5" fillId="0" borderId="0" xfId="1" applyNumberFormat="1" applyFont="1" applyFill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37" fontId="5" fillId="2" borderId="3" xfId="0" applyNumberFormat="1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166" fontId="3" fillId="0" borderId="0" xfId="1" applyNumberFormat="1" applyFont="1" applyFill="1" applyBorder="1" applyAlignment="1">
      <alignment horizontal="right" wrapText="1"/>
    </xf>
    <xf numFmtId="166" fontId="5" fillId="0" borderId="0" xfId="1" applyNumberFormat="1" applyFont="1" applyFill="1" applyBorder="1" applyAlignment="1"/>
    <xf numFmtId="166" fontId="3" fillId="0" borderId="0" xfId="1" applyNumberFormat="1" applyFont="1" applyFill="1" applyAlignment="1">
      <alignment horizontal="right" wrapText="1"/>
    </xf>
    <xf numFmtId="166" fontId="5" fillId="0" borderId="0" xfId="1" applyNumberFormat="1" applyFont="1" applyFill="1" applyAlignment="1"/>
    <xf numFmtId="0" fontId="5" fillId="2" borderId="0" xfId="0" applyFont="1" applyFill="1" applyAlignment="1">
      <alignment horizontal="justify" wrapText="1"/>
    </xf>
    <xf numFmtId="166" fontId="5" fillId="0" borderId="0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166" fontId="3" fillId="0" borderId="1" xfId="1" applyNumberFormat="1" applyFont="1" applyFill="1" applyBorder="1" applyAlignment="1"/>
    <xf numFmtId="0" fontId="3" fillId="2" borderId="0" xfId="0" applyFont="1" applyFill="1" applyAlignment="1">
      <alignment horizontal="left" wrapText="1"/>
    </xf>
    <xf numFmtId="166" fontId="19" fillId="0" borderId="0" xfId="0" applyNumberFormat="1" applyFont="1"/>
    <xf numFmtId="43" fontId="19" fillId="0" borderId="0" xfId="1" applyFont="1"/>
    <xf numFmtId="0" fontId="11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166" fontId="3" fillId="0" borderId="3" xfId="1" applyNumberFormat="1" applyFont="1" applyFill="1" applyBorder="1" applyAlignment="1"/>
    <xf numFmtId="40" fontId="3" fillId="0" borderId="0" xfId="0" applyNumberFormat="1" applyFont="1" applyAlignment="1">
      <alignment horizontal="center" wrapText="1"/>
    </xf>
    <xf numFmtId="0" fontId="21" fillId="0" borderId="0" xfId="0" applyFont="1"/>
    <xf numFmtId="40" fontId="3" fillId="2" borderId="0" xfId="0" applyNumberFormat="1" applyFont="1" applyFill="1" applyAlignment="1">
      <alignment horizontal="left"/>
    </xf>
    <xf numFmtId="0" fontId="3" fillId="2" borderId="0" xfId="0" applyFont="1" applyFill="1"/>
    <xf numFmtId="0" fontId="22" fillId="2" borderId="0" xfId="0" applyFont="1" applyFill="1" applyAlignment="1">
      <alignment wrapText="1"/>
    </xf>
    <xf numFmtId="0" fontId="22" fillId="2" borderId="0" xfId="0" applyFont="1" applyFill="1" applyAlignment="1">
      <alignment vertical="top" wrapText="1"/>
    </xf>
    <xf numFmtId="0" fontId="22" fillId="2" borderId="0" xfId="0" applyFont="1" applyFill="1"/>
    <xf numFmtId="166" fontId="11" fillId="0" borderId="0" xfId="0" applyNumberFormat="1" applyFont="1"/>
    <xf numFmtId="0" fontId="11" fillId="0" borderId="0" xfId="0" applyFont="1"/>
    <xf numFmtId="166" fontId="5" fillId="0" borderId="0" xfId="0" applyNumberFormat="1" applyFont="1"/>
    <xf numFmtId="3" fontId="19" fillId="0" borderId="0" xfId="0" applyNumberFormat="1" applyFont="1"/>
    <xf numFmtId="43" fontId="19" fillId="0" borderId="0" xfId="5" applyFont="1" applyFill="1" applyBorder="1"/>
    <xf numFmtId="0" fontId="4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Alignment="1">
      <alignment horizontal="center" vertical="center"/>
    </xf>
    <xf numFmtId="166" fontId="3" fillId="0" borderId="0" xfId="0" quotePrefix="1" applyNumberFormat="1" applyFont="1" applyAlignment="1">
      <alignment horizontal="center" wrapText="1"/>
    </xf>
    <xf numFmtId="0" fontId="5" fillId="2" borderId="2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0" borderId="2" xfId="0" quotePrefix="1" applyFont="1" applyBorder="1" applyAlignment="1">
      <alignment horizontal="center" wrapText="1"/>
    </xf>
    <xf numFmtId="166" fontId="3" fillId="0" borderId="2" xfId="0" quotePrefix="1" applyNumberFormat="1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 indent="2"/>
    </xf>
    <xf numFmtId="0" fontId="5" fillId="2" borderId="0" xfId="0" applyFont="1" applyFill="1" applyAlignment="1">
      <alignment horizontal="left" wrapText="1" indent="2"/>
    </xf>
    <xf numFmtId="166" fontId="5" fillId="0" borderId="0" xfId="1" applyNumberFormat="1" applyFont="1" applyFill="1"/>
    <xf numFmtId="166" fontId="5" fillId="0" borderId="0" xfId="1" applyNumberFormat="1" applyFont="1" applyFill="1" applyBorder="1"/>
    <xf numFmtId="0" fontId="3" fillId="2" borderId="1" xfId="0" applyFont="1" applyFill="1" applyBorder="1" applyAlignment="1">
      <alignment horizontal="left" wrapText="1" indent="2"/>
    </xf>
    <xf numFmtId="166" fontId="5" fillId="0" borderId="1" xfId="1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 indent="2"/>
    </xf>
    <xf numFmtId="166" fontId="5" fillId="0" borderId="0" xfId="1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wrapText="1"/>
    </xf>
    <xf numFmtId="166" fontId="5" fillId="0" borderId="2" xfId="1" applyNumberFormat="1" applyFont="1" applyFill="1" applyBorder="1" applyAlignment="1">
      <alignment wrapText="1"/>
    </xf>
    <xf numFmtId="43" fontId="19" fillId="0" borderId="0" xfId="1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/>
    <xf numFmtId="166" fontId="5" fillId="0" borderId="2" xfId="1" applyNumberFormat="1" applyFont="1" applyFill="1" applyBorder="1"/>
    <xf numFmtId="166" fontId="5" fillId="0" borderId="1" xfId="1" applyNumberFormat="1" applyFont="1" applyFill="1" applyBorder="1" applyAlignment="1">
      <alignment horizontal="left" wrapText="1"/>
    </xf>
    <xf numFmtId="166" fontId="5" fillId="0" borderId="0" xfId="1" applyNumberFormat="1" applyFont="1" applyFill="1" applyBorder="1" applyAlignment="1">
      <alignment horizontal="left" wrapText="1"/>
    </xf>
    <xf numFmtId="166" fontId="5" fillId="0" borderId="2" xfId="1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66" fontId="3" fillId="0" borderId="1" xfId="1" applyNumberFormat="1" applyFont="1" applyFill="1" applyBorder="1"/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9" fillId="0" borderId="0" xfId="0" applyNumberFormat="1" applyFont="1"/>
    <xf numFmtId="164" fontId="19" fillId="0" borderId="5" xfId="0" applyNumberFormat="1" applyFont="1" applyBorder="1"/>
    <xf numFmtId="166" fontId="19" fillId="0" borderId="0" xfId="1" applyNumberFormat="1" applyFont="1" applyFill="1"/>
    <xf numFmtId="166" fontId="10" fillId="0" borderId="0" xfId="9" applyNumberFormat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40" fontId="4" fillId="2" borderId="0" xfId="0" applyNumberFormat="1" applyFont="1" applyFill="1" applyAlignment="1">
      <alignment horizontal="left"/>
    </xf>
    <xf numFmtId="37" fontId="4" fillId="2" borderId="0" xfId="9" applyNumberFormat="1" applyFont="1" applyFill="1" applyAlignment="1"/>
    <xf numFmtId="166" fontId="4" fillId="2" borderId="0" xfId="9" applyNumberFormat="1" applyFont="1" applyFill="1" applyBorder="1" applyAlignment="1"/>
    <xf numFmtId="166" fontId="4" fillId="0" borderId="0" xfId="9" applyNumberFormat="1" applyFont="1" applyFill="1"/>
    <xf numFmtId="0" fontId="4" fillId="2" borderId="0" xfId="0" applyFont="1" applyFill="1"/>
    <xf numFmtId="40" fontId="8" fillId="2" borderId="0" xfId="0" applyNumberFormat="1" applyFont="1" applyFill="1" applyAlignment="1">
      <alignment horizontal="center" wrapText="1"/>
    </xf>
    <xf numFmtId="37" fontId="4" fillId="2" borderId="0" xfId="9" applyNumberFormat="1" applyFont="1" applyFill="1" applyBorder="1" applyAlignment="1"/>
    <xf numFmtId="37" fontId="4" fillId="2" borderId="0" xfId="9" applyNumberFormat="1" applyFont="1" applyFill="1" applyBorder="1" applyAlignment="1">
      <alignment horizontal="left" indent="3"/>
    </xf>
    <xf numFmtId="166" fontId="4" fillId="2" borderId="0" xfId="9" applyNumberFormat="1" applyFont="1" applyFill="1"/>
    <xf numFmtId="0" fontId="23" fillId="2" borderId="0" xfId="0" applyFont="1" applyFill="1"/>
    <xf numFmtId="0" fontId="8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166" fontId="23" fillId="0" borderId="0" xfId="9" applyNumberFormat="1" applyFont="1" applyFill="1" applyAlignment="1">
      <alignment horizontal="center" wrapText="1"/>
    </xf>
    <xf numFmtId="166" fontId="4" fillId="2" borderId="0" xfId="9" applyNumberFormat="1" applyFont="1" applyFill="1" applyAlignment="1">
      <alignment horizontal="center"/>
    </xf>
    <xf numFmtId="166" fontId="10" fillId="0" borderId="0" xfId="9" applyNumberFormat="1" applyFont="1" applyFill="1" applyBorder="1" applyAlignment="1">
      <alignment horizontal="left" vertical="top" wrapText="1" indent="31"/>
    </xf>
    <xf numFmtId="166" fontId="4" fillId="0" borderId="0" xfId="9" applyNumberFormat="1" applyFont="1" applyFill="1" applyBorder="1" applyAlignment="1"/>
    <xf numFmtId="166" fontId="10" fillId="0" borderId="0" xfId="9" applyNumberFormat="1" applyFont="1" applyFill="1" applyBorder="1" applyAlignment="1">
      <alignment horizontal="center" vertical="top" wrapText="1"/>
    </xf>
    <xf numFmtId="37" fontId="4" fillId="2" borderId="0" xfId="9" applyNumberFormat="1" applyFont="1" applyFill="1" applyBorder="1" applyAlignment="1">
      <alignment horizontal="right"/>
    </xf>
    <xf numFmtId="0" fontId="9" fillId="0" borderId="0" xfId="0" applyFont="1"/>
    <xf numFmtId="166" fontId="9" fillId="0" borderId="0" xfId="9" applyNumberFormat="1" applyFont="1" applyFill="1"/>
    <xf numFmtId="166" fontId="9" fillId="0" borderId="0" xfId="9" applyNumberFormat="1" applyFont="1"/>
    <xf numFmtId="0" fontId="5" fillId="0" borderId="0" xfId="12" applyFont="1" applyAlignment="1"/>
    <xf numFmtId="0" fontId="5" fillId="0" borderId="0" xfId="12" applyFont="1" applyAlignment="1">
      <alignment horizontal="left" indent="4"/>
    </xf>
    <xf numFmtId="0" fontId="3" fillId="0" borderId="0" xfId="12" applyFont="1" applyAlignment="1"/>
    <xf numFmtId="166" fontId="5" fillId="0" borderId="0" xfId="13" applyNumberFormat="1" applyFont="1" applyFill="1"/>
    <xf numFmtId="166" fontId="5" fillId="0" borderId="0" xfId="13" applyNumberFormat="1" applyFont="1" applyFill="1" applyBorder="1"/>
    <xf numFmtId="0" fontId="3" fillId="0" borderId="2" xfId="12" applyFont="1" applyBorder="1" applyAlignment="1">
      <alignment horizontal="center"/>
    </xf>
    <xf numFmtId="0" fontId="3" fillId="0" borderId="0" xfId="12" applyFont="1" applyAlignment="1">
      <alignment horizontal="center"/>
    </xf>
    <xf numFmtId="39" fontId="3" fillId="0" borderId="0" xfId="12" applyNumberFormat="1" applyFont="1" applyAlignment="1">
      <alignment horizontal="center"/>
    </xf>
    <xf numFmtId="0" fontId="5" fillId="0" borderId="2" xfId="12" applyFont="1" applyBorder="1" applyAlignment="1"/>
    <xf numFmtId="3" fontId="3" fillId="0" borderId="0" xfId="12" applyNumberFormat="1" applyFont="1" applyAlignment="1"/>
    <xf numFmtId="3" fontId="5" fillId="0" borderId="0" xfId="12" applyNumberFormat="1" applyFont="1" applyAlignment="1"/>
    <xf numFmtId="37" fontId="5" fillId="0" borderId="0" xfId="12" applyNumberFormat="1" applyFont="1" applyAlignment="1"/>
    <xf numFmtId="37" fontId="5" fillId="0" borderId="0" xfId="12" quotePrefix="1" applyNumberFormat="1" applyFont="1" applyAlignment="1"/>
    <xf numFmtId="37" fontId="5" fillId="0" borderId="2" xfId="12" applyNumberFormat="1" applyFont="1" applyBorder="1" applyAlignment="1"/>
    <xf numFmtId="0" fontId="5" fillId="0" borderId="0" xfId="12" applyFont="1" applyAlignment="1">
      <alignment horizontal="left" indent="2"/>
    </xf>
    <xf numFmtId="43" fontId="5" fillId="0" borderId="0" xfId="13" applyFont="1" applyFill="1" applyBorder="1"/>
    <xf numFmtId="37" fontId="3" fillId="0" borderId="0" xfId="12" applyNumberFormat="1" applyFont="1" applyAlignment="1"/>
    <xf numFmtId="166" fontId="5" fillId="0" borderId="0" xfId="12" applyNumberFormat="1" applyFont="1" applyAlignment="1"/>
    <xf numFmtId="37" fontId="3" fillId="0" borderId="1" xfId="12" applyNumberFormat="1" applyFont="1" applyBorder="1" applyAlignment="1"/>
    <xf numFmtId="37" fontId="5" fillId="0" borderId="1" xfId="12" applyNumberFormat="1" applyFont="1" applyBorder="1" applyAlignment="1"/>
    <xf numFmtId="0" fontId="5" fillId="0" borderId="0" xfId="12" applyFont="1" applyAlignment="1">
      <alignment horizontal="left" indent="1"/>
    </xf>
    <xf numFmtId="37" fontId="3" fillId="0" borderId="10" xfId="12" applyNumberFormat="1" applyFont="1" applyBorder="1" applyAlignment="1"/>
    <xf numFmtId="39" fontId="3" fillId="0" borderId="0" xfId="12" applyNumberFormat="1" applyFont="1" applyAlignment="1"/>
    <xf numFmtId="37" fontId="3" fillId="0" borderId="3" xfId="12" applyNumberFormat="1" applyFont="1" applyBorder="1" applyAlignment="1"/>
    <xf numFmtId="37" fontId="24" fillId="0" borderId="0" xfId="12" applyNumberFormat="1" applyFont="1" applyAlignment="1"/>
    <xf numFmtId="37" fontId="25" fillId="0" borderId="0" xfId="12" applyNumberFormat="1" applyFont="1" applyAlignment="1"/>
    <xf numFmtId="0" fontId="3" fillId="0" borderId="0" xfId="2" applyFont="1" applyAlignment="1">
      <alignment horizontal="center"/>
    </xf>
    <xf numFmtId="165" fontId="5" fillId="0" borderId="0" xfId="1" applyNumberFormat="1" applyFont="1" applyFill="1" applyAlignment="1">
      <alignment horizontal="right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166" fontId="3" fillId="0" borderId="0" xfId="0" applyNumberFormat="1" applyFont="1"/>
    <xf numFmtId="0" fontId="3" fillId="0" borderId="0" xfId="0" applyFont="1"/>
    <xf numFmtId="43" fontId="5" fillId="0" borderId="0" xfId="5" applyFont="1" applyFill="1" applyBorder="1"/>
    <xf numFmtId="43" fontId="5" fillId="0" borderId="0" xfId="1" applyFont="1" applyFill="1" applyBorder="1"/>
    <xf numFmtId="3" fontId="5" fillId="0" borderId="0" xfId="0" applyNumberFormat="1" applyFont="1"/>
    <xf numFmtId="3" fontId="5" fillId="0" borderId="0" xfId="0" applyNumberFormat="1" applyFont="1" applyAlignment="1">
      <alignment horizontal="right" vertical="center" wrapText="1" indent="1"/>
    </xf>
    <xf numFmtId="0" fontId="3" fillId="2" borderId="0" xfId="0" quotePrefix="1" applyFont="1" applyFill="1" applyAlignment="1">
      <alignment horizontal="center" wrapText="1"/>
    </xf>
    <xf numFmtId="0" fontId="3" fillId="2" borderId="2" xfId="0" quotePrefix="1" applyFont="1" applyFill="1" applyBorder="1" applyAlignment="1">
      <alignment horizontal="center" wrapText="1"/>
    </xf>
    <xf numFmtId="166" fontId="5" fillId="2" borderId="0" xfId="1" applyNumberFormat="1" applyFont="1" applyFill="1"/>
    <xf numFmtId="166" fontId="5" fillId="2" borderId="0" xfId="1" applyNumberFormat="1" applyFont="1" applyFill="1" applyBorder="1"/>
    <xf numFmtId="166" fontId="5" fillId="2" borderId="1" xfId="1" applyNumberFormat="1" applyFont="1" applyFill="1" applyBorder="1" applyAlignment="1">
      <alignment wrapText="1"/>
    </xf>
    <xf numFmtId="166" fontId="5" fillId="2" borderId="0" xfId="1" applyNumberFormat="1" applyFont="1" applyFill="1" applyBorder="1" applyAlignment="1">
      <alignment wrapText="1"/>
    </xf>
    <xf numFmtId="166" fontId="5" fillId="2" borderId="2" xfId="1" applyNumberFormat="1" applyFont="1" applyFill="1" applyBorder="1" applyAlignment="1">
      <alignment wrapText="1"/>
    </xf>
    <xf numFmtId="166" fontId="5" fillId="2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/>
    <xf numFmtId="166" fontId="5" fillId="2" borderId="2" xfId="1" applyNumberFormat="1" applyFont="1" applyFill="1" applyBorder="1"/>
    <xf numFmtId="166" fontId="5" fillId="2" borderId="1" xfId="1" applyNumberFormat="1" applyFont="1" applyFill="1" applyBorder="1" applyAlignment="1">
      <alignment horizontal="left" wrapText="1"/>
    </xf>
    <xf numFmtId="166" fontId="5" fillId="2" borderId="0" xfId="1" applyNumberFormat="1" applyFont="1" applyFill="1" applyBorder="1" applyAlignment="1">
      <alignment horizontal="left" wrapText="1"/>
    </xf>
    <xf numFmtId="166" fontId="5" fillId="2" borderId="2" xfId="1" applyNumberFormat="1" applyFont="1" applyFill="1" applyBorder="1" applyAlignment="1">
      <alignment horizontal="left" wrapText="1"/>
    </xf>
    <xf numFmtId="166" fontId="3" fillId="2" borderId="1" xfId="1" applyNumberFormat="1" applyFont="1" applyFill="1" applyBorder="1"/>
    <xf numFmtId="168" fontId="5" fillId="2" borderId="0" xfId="1" applyNumberFormat="1" applyFont="1" applyFill="1"/>
    <xf numFmtId="166" fontId="5" fillId="2" borderId="0" xfId="0" applyNumberFormat="1" applyFont="1" applyFill="1"/>
    <xf numFmtId="167" fontId="5" fillId="2" borderId="0" xfId="0" applyNumberFormat="1" applyFont="1" applyFill="1"/>
    <xf numFmtId="0" fontId="5" fillId="0" borderId="4" xfId="2" applyFont="1" applyBorder="1"/>
    <xf numFmtId="0" fontId="3" fillId="0" borderId="0" xfId="2" quotePrefix="1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5" fillId="0" borderId="2" xfId="2" applyFont="1" applyBorder="1"/>
    <xf numFmtId="168" fontId="5" fillId="0" borderId="0" xfId="3" applyNumberFormat="1" applyFont="1" applyBorder="1"/>
    <xf numFmtId="43" fontId="5" fillId="0" borderId="0" xfId="1" applyFont="1"/>
    <xf numFmtId="168" fontId="5" fillId="0" borderId="0" xfId="1" applyNumberFormat="1" applyFont="1" applyBorder="1"/>
    <xf numFmtId="43" fontId="5" fillId="0" borderId="0" xfId="2" applyNumberFormat="1" applyFont="1"/>
    <xf numFmtId="37" fontId="3" fillId="0" borderId="0" xfId="3" applyNumberFormat="1" applyFont="1" applyFill="1" applyAlignment="1"/>
    <xf numFmtId="3" fontId="5" fillId="0" borderId="0" xfId="2" applyNumberFormat="1" applyFont="1"/>
    <xf numFmtId="37" fontId="3" fillId="0" borderId="0" xfId="3" applyNumberFormat="1" applyFont="1" applyFill="1" applyBorder="1" applyAlignment="1"/>
    <xf numFmtId="43" fontId="5" fillId="0" borderId="0" xfId="3" applyFont="1" applyFill="1"/>
    <xf numFmtId="43" fontId="5" fillId="0" borderId="0" xfId="1" applyFont="1" applyFill="1"/>
    <xf numFmtId="0" fontId="4" fillId="0" borderId="6" xfId="0" applyFont="1" applyBorder="1" applyAlignment="1">
      <alignment horizontal="left" vertical="center" wrapText="1"/>
    </xf>
    <xf numFmtId="0" fontId="4" fillId="0" borderId="0" xfId="10" applyFont="1" applyAlignment="1">
      <alignment vertical="top" wrapText="1"/>
    </xf>
    <xf numFmtId="0" fontId="4" fillId="0" borderId="0" xfId="10" applyFont="1" applyAlignment="1">
      <alignment horizontal="left" vertical="top" wrapText="1"/>
    </xf>
    <xf numFmtId="0" fontId="8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3" fillId="2" borderId="0" xfId="12" applyFont="1" applyFill="1" applyAlignment="1">
      <alignment horizontal="center"/>
    </xf>
    <xf numFmtId="0" fontId="5" fillId="2" borderId="0" xfId="12" applyFont="1" applyFill="1" applyAlignment="1"/>
    <xf numFmtId="0" fontId="3" fillId="2" borderId="0" xfId="12" applyFont="1" applyFill="1" applyAlignment="1"/>
    <xf numFmtId="0" fontId="5" fillId="2" borderId="0" xfId="12" applyFont="1" applyFill="1" applyAlignment="1">
      <alignment wrapText="1"/>
    </xf>
    <xf numFmtId="0" fontId="5" fillId="2" borderId="0" xfId="12" applyFont="1" applyFill="1" applyAlignment="1">
      <alignment horizontal="left" wrapText="1"/>
    </xf>
    <xf numFmtId="0" fontId="3" fillId="2" borderId="0" xfId="12" applyFont="1" applyFill="1" applyAlignment="1">
      <alignment wrapText="1"/>
    </xf>
    <xf numFmtId="41" fontId="3" fillId="0" borderId="3" xfId="1" applyNumberFormat="1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1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2" applyFont="1" applyAlignment="1">
      <alignment horizontal="right"/>
    </xf>
    <xf numFmtId="166" fontId="8" fillId="0" borderId="0" xfId="9" applyNumberFormat="1" applyFont="1" applyFill="1" applyBorder="1" applyAlignment="1">
      <alignment horizontal="left" vertical="top" wrapText="1" indent="5"/>
    </xf>
    <xf numFmtId="0" fontId="6" fillId="0" borderId="0" xfId="12" applyFont="1" applyAlignment="1"/>
    <xf numFmtId="166" fontId="8" fillId="0" borderId="7" xfId="9" applyNumberFormat="1" applyFont="1" applyFill="1" applyBorder="1" applyAlignment="1">
      <alignment shrinkToFit="1"/>
    </xf>
    <xf numFmtId="166" fontId="4" fillId="0" borderId="0" xfId="9" applyNumberFormat="1" applyFont="1" applyFill="1" applyBorder="1" applyAlignment="1">
      <alignment shrinkToFit="1"/>
    </xf>
    <xf numFmtId="168" fontId="4" fillId="0" borderId="0" xfId="9" applyNumberFormat="1" applyFont="1" applyFill="1" applyBorder="1" applyAlignment="1">
      <alignment shrinkToFit="1"/>
    </xf>
    <xf numFmtId="166" fontId="8" fillId="0" borderId="4" xfId="9" applyNumberFormat="1" applyFont="1" applyFill="1" applyBorder="1" applyAlignment="1">
      <alignment vertical="top" shrinkToFit="1"/>
    </xf>
    <xf numFmtId="166" fontId="4" fillId="0" borderId="0" xfId="9" applyNumberFormat="1" applyFont="1" applyFill="1" applyBorder="1" applyAlignment="1">
      <alignment vertical="top" shrinkToFit="1"/>
    </xf>
    <xf numFmtId="168" fontId="4" fillId="0" borderId="0" xfId="9" applyNumberFormat="1" applyFont="1" applyFill="1" applyBorder="1" applyAlignment="1">
      <alignment vertical="top" shrinkToFit="1"/>
    </xf>
    <xf numFmtId="169" fontId="4" fillId="0" borderId="0" xfId="9" applyNumberFormat="1" applyFont="1" applyFill="1" applyBorder="1" applyAlignment="1">
      <alignment vertical="top" shrinkToFit="1"/>
    </xf>
    <xf numFmtId="166" fontId="8" fillId="0" borderId="1" xfId="9" applyNumberFormat="1" applyFont="1" applyFill="1" applyBorder="1" applyAlignment="1">
      <alignment vertical="center" shrinkToFit="1"/>
    </xf>
    <xf numFmtId="166" fontId="4" fillId="0" borderId="0" xfId="9" applyNumberFormat="1" applyFont="1" applyFill="1" applyBorder="1" applyAlignment="1">
      <alignment horizontal="left" vertical="top" wrapText="1" indent="31"/>
    </xf>
    <xf numFmtId="166" fontId="4" fillId="0" borderId="0" xfId="9" applyNumberFormat="1" applyFont="1" applyFill="1" applyBorder="1" applyAlignment="1">
      <alignment horizontal="center" vertical="top" wrapText="1"/>
    </xf>
    <xf numFmtId="168" fontId="5" fillId="0" borderId="0" xfId="1" applyNumberFormat="1" applyFont="1" applyFill="1"/>
    <xf numFmtId="43" fontId="5" fillId="0" borderId="0" xfId="12" applyNumberFormat="1" applyFont="1" applyAlignment="1"/>
    <xf numFmtId="41" fontId="5" fillId="0" borderId="0" xfId="12" applyNumberFormat="1" applyFont="1" applyAlignment="1"/>
    <xf numFmtId="41" fontId="5" fillId="0" borderId="0" xfId="12" quotePrefix="1" applyNumberFormat="1" applyFont="1" applyAlignment="1"/>
    <xf numFmtId="166" fontId="5" fillId="0" borderId="0" xfId="12" quotePrefix="1" applyNumberFormat="1" applyFont="1" applyAlignment="1"/>
    <xf numFmtId="166" fontId="5" fillId="0" borderId="2" xfId="12" applyNumberFormat="1" applyFont="1" applyBorder="1" applyAlignment="1"/>
    <xf numFmtId="166" fontId="3" fillId="0" borderId="1" xfId="12" applyNumberFormat="1" applyFont="1" applyBorder="1" applyAlignment="1"/>
    <xf numFmtId="166" fontId="3" fillId="0" borderId="10" xfId="12" applyNumberFormat="1" applyFont="1" applyBorder="1" applyAlignment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5" fontId="3" fillId="2" borderId="0" xfId="0" quotePrefix="1" applyNumberFormat="1" applyFont="1" applyFill="1" applyAlignment="1">
      <alignment horizontal="center"/>
    </xf>
    <xf numFmtId="15" fontId="4" fillId="2" borderId="0" xfId="0" quotePrefix="1" applyNumberFormat="1" applyFont="1" applyFill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3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40" fontId="3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166" fontId="8" fillId="0" borderId="0" xfId="9" applyNumberFormat="1" applyFont="1" applyFill="1" applyBorder="1" applyAlignment="1">
      <alignment horizontal="left" vertical="top" wrapText="1" indent="5"/>
    </xf>
    <xf numFmtId="166" fontId="4" fillId="0" borderId="0" xfId="9" applyNumberFormat="1" applyFont="1" applyFill="1" applyBorder="1" applyAlignment="1">
      <alignment horizontal="center" vertical="center" shrinkToFit="1"/>
    </xf>
    <xf numFmtId="166" fontId="5" fillId="0" borderId="0" xfId="3" applyNumberFormat="1" applyFont="1" applyFill="1" applyBorder="1" applyAlignment="1">
      <alignment horizontal="center"/>
    </xf>
    <xf numFmtId="0" fontId="5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15" fontId="3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3" fillId="0" borderId="0" xfId="2" applyFont="1" applyAlignment="1">
      <alignment horizontal="center" wrapText="1"/>
    </xf>
    <xf numFmtId="0" fontId="8" fillId="0" borderId="0" xfId="12" applyFont="1" applyAlignment="1">
      <alignment horizontal="center"/>
    </xf>
    <xf numFmtId="15" fontId="3" fillId="0" borderId="0" xfId="12" applyNumberFormat="1" applyFont="1" applyAlignment="1">
      <alignment horizontal="center" vertical="top"/>
    </xf>
    <xf numFmtId="0" fontId="3" fillId="0" borderId="0" xfId="12" applyFont="1" applyAlignment="1">
      <alignment horizontal="center" vertical="top"/>
    </xf>
    <xf numFmtId="0" fontId="3" fillId="0" borderId="0" xfId="12" applyFont="1" applyAlignment="1">
      <alignment horizontal="center"/>
    </xf>
    <xf numFmtId="0" fontId="5" fillId="0" borderId="0" xfId="12" applyFont="1" applyAlignment="1">
      <alignment horizontal="left"/>
    </xf>
    <xf numFmtId="39" fontId="3" fillId="0" borderId="2" xfId="12" applyNumberFormat="1" applyFont="1" applyBorder="1" applyAlignment="1">
      <alignment horizontal="center"/>
    </xf>
    <xf numFmtId="0" fontId="3" fillId="0" borderId="2" xfId="12" applyFont="1" applyBorder="1" applyAlignment="1">
      <alignment horizontal="center"/>
    </xf>
    <xf numFmtId="0" fontId="3" fillId="0" borderId="0" xfId="12" applyFont="1" applyAlignment="1">
      <alignment horizontal="left"/>
    </xf>
    <xf numFmtId="0" fontId="5" fillId="0" borderId="0" xfId="12" applyFont="1" applyAlignment="1">
      <alignment horizontal="center"/>
    </xf>
  </cellXfs>
  <cellStyles count="15">
    <cellStyle name="Comma" xfId="1" builtinId="3"/>
    <cellStyle name="Comma 2" xfId="3" xr:uid="{00000000-0005-0000-0000-000001000000}"/>
    <cellStyle name="Comma 2 2" xfId="11" xr:uid="{00000000-0005-0000-0000-000002000000}"/>
    <cellStyle name="Comma 3" xfId="5" xr:uid="{00000000-0005-0000-0000-000003000000}"/>
    <cellStyle name="Comma 4" xfId="6" xr:uid="{00000000-0005-0000-0000-000004000000}"/>
    <cellStyle name="Comma 5" xfId="9" xr:uid="{00000000-0005-0000-0000-000005000000}"/>
    <cellStyle name="Comma 6" xfId="13" xr:uid="{00000000-0005-0000-0000-000006000000}"/>
    <cellStyle name="Comma 7" xfId="14" xr:uid="{00000000-0005-0000-0000-000007000000}"/>
    <cellStyle name="Normal" xfId="0" builtinId="0"/>
    <cellStyle name="Normal 2" xfId="2" xr:uid="{00000000-0005-0000-0000-000009000000}"/>
    <cellStyle name="Normal 2 2" xfId="10" xr:uid="{00000000-0005-0000-0000-00000A000000}"/>
    <cellStyle name="Normal 3" xfId="4" xr:uid="{00000000-0005-0000-0000-00000B000000}"/>
    <cellStyle name="Normal 4" xfId="8" xr:uid="{00000000-0005-0000-0000-00000C000000}"/>
    <cellStyle name="Normal 5" xfId="12" xr:uid="{00000000-0005-0000-0000-00000D000000}"/>
    <cellStyle name="Percent 2" xfId="7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1028191</xdr:rowOff>
    </xdr:from>
    <xdr:ext cx="12443460" cy="1206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114E7B1D-4156-AA48-9A9D-D261F25FB48D}"/>
            </a:ext>
          </a:extLst>
        </xdr:cNvPr>
        <xdr:cNvSpPr/>
      </xdr:nvSpPr>
      <xdr:spPr>
        <a:xfrm>
          <a:off x="0" y="1028191"/>
          <a:ext cx="12443460" cy="12065"/>
        </a:xfrm>
        <a:custGeom>
          <a:avLst/>
          <a:gdLst/>
          <a:ahLst/>
          <a:cxnLst/>
          <a:rect l="0" t="0" r="0" b="0"/>
          <a:pathLst>
            <a:path w="12443460" h="12065">
              <a:moveTo>
                <a:pt x="12443460" y="0"/>
              </a:moveTo>
              <a:lnTo>
                <a:pt x="0" y="0"/>
              </a:lnTo>
              <a:lnTo>
                <a:pt x="0" y="11683"/>
              </a:lnTo>
              <a:lnTo>
                <a:pt x="12443460" y="11683"/>
              </a:lnTo>
              <a:lnTo>
                <a:pt x="124434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0</xdr:row>
      <xdr:rowOff>1028191</xdr:rowOff>
    </xdr:from>
    <xdr:ext cx="12443460" cy="12065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028191"/>
          <a:ext cx="12443460" cy="12065"/>
        </a:xfrm>
        <a:custGeom>
          <a:avLst/>
          <a:gdLst/>
          <a:ahLst/>
          <a:cxnLst/>
          <a:rect l="0" t="0" r="0" b="0"/>
          <a:pathLst>
            <a:path w="12443460" h="12065">
              <a:moveTo>
                <a:pt x="12443460" y="0"/>
              </a:moveTo>
              <a:lnTo>
                <a:pt x="0" y="0"/>
              </a:lnTo>
              <a:lnTo>
                <a:pt x="0" y="11683"/>
              </a:lnTo>
              <a:lnTo>
                <a:pt x="12443460" y="11683"/>
              </a:lnTo>
              <a:lnTo>
                <a:pt x="1244346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a/Downloads/4.%20FS-Group%20&amp;%20Parent%202022%20with%20cash%20flow%20-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Sheet"/>
      <sheetName val="Income&amp;Exp"/>
      <sheetName val="Cash Flow"/>
      <sheetName val="cashflow wp-FPRS-divmeralco"/>
      <sheetName val="air-aip"/>
      <sheetName val="Depreciation-prov-incom tax pd"/>
    </sheetNames>
    <sheetDataSet>
      <sheetData sheetId="0">
        <row r="10">
          <cell r="D10">
            <v>51093909679</v>
          </cell>
          <cell r="F10">
            <v>54351919143</v>
          </cell>
        </row>
        <row r="11">
          <cell r="D11">
            <v>568924698774</v>
          </cell>
          <cell r="F11">
            <v>475030892501</v>
          </cell>
        </row>
        <row r="12">
          <cell r="D12">
            <v>18608577940</v>
          </cell>
          <cell r="F12">
            <v>25918936571</v>
          </cell>
        </row>
        <row r="14">
          <cell r="D14">
            <v>29199764104</v>
          </cell>
          <cell r="F14">
            <v>16643098719</v>
          </cell>
        </row>
      </sheetData>
      <sheetData sheetId="1"/>
      <sheetData sheetId="2"/>
      <sheetData sheetId="3">
        <row r="8">
          <cell r="D8">
            <v>93383403283</v>
          </cell>
          <cell r="H8">
            <v>88827721531</v>
          </cell>
          <cell r="O8">
            <v>74681583624</v>
          </cell>
          <cell r="S8">
            <v>73937203714</v>
          </cell>
        </row>
        <row r="9">
          <cell r="D9">
            <v>-14525136329</v>
          </cell>
          <cell r="H9">
            <v>-14373023138</v>
          </cell>
          <cell r="O9">
            <v>-12745240243</v>
          </cell>
          <cell r="S9">
            <v>-12263419631</v>
          </cell>
        </row>
        <row r="10">
          <cell r="D10">
            <v>4212962506</v>
          </cell>
          <cell r="H10">
            <v>3581723151</v>
          </cell>
          <cell r="O10">
            <v>2829211109</v>
          </cell>
          <cell r="S10">
            <v>2191714597</v>
          </cell>
        </row>
        <row r="12">
          <cell r="D12">
            <v>-3223633191</v>
          </cell>
          <cell r="H12">
            <v>-3218508804</v>
          </cell>
          <cell r="O12">
            <v>-1787233831</v>
          </cell>
          <cell r="S12">
            <v>-1846610753</v>
          </cell>
        </row>
        <row r="14">
          <cell r="D14">
            <v>-31562951</v>
          </cell>
          <cell r="H14">
            <v>-31562951</v>
          </cell>
          <cell r="O14">
            <v>31500408</v>
          </cell>
          <cell r="S14">
            <v>31500408</v>
          </cell>
        </row>
        <row r="15">
          <cell r="D15">
            <v>764555867</v>
          </cell>
          <cell r="H15">
            <v>764555867</v>
          </cell>
          <cell r="O15">
            <v>492565619</v>
          </cell>
          <cell r="S15">
            <v>492565619</v>
          </cell>
        </row>
        <row r="16">
          <cell r="D16">
            <v>12237660001</v>
          </cell>
          <cell r="H16">
            <v>14478740168</v>
          </cell>
          <cell r="O16">
            <v>13760260183</v>
          </cell>
          <cell r="S16">
            <v>1213151064</v>
          </cell>
        </row>
        <row r="17">
          <cell r="D17">
            <v>-46727311102</v>
          </cell>
          <cell r="H17">
            <v>-43294127933</v>
          </cell>
          <cell r="O17">
            <v>-39703077130</v>
          </cell>
          <cell r="S17">
            <v>-37747847052</v>
          </cell>
        </row>
        <row r="22">
          <cell r="D22">
            <v>-3188748375</v>
          </cell>
          <cell r="H22">
            <v>-3188748375</v>
          </cell>
          <cell r="O22">
            <v>-909715000</v>
          </cell>
          <cell r="S22">
            <v>-909715000</v>
          </cell>
        </row>
        <row r="23">
          <cell r="D23">
            <v>13014658348</v>
          </cell>
          <cell r="H23">
            <v>12465077133</v>
          </cell>
          <cell r="O23">
            <v>-21176984871</v>
          </cell>
          <cell r="S23">
            <v>-20483971006</v>
          </cell>
        </row>
        <row r="24">
          <cell r="D24">
            <v>-94193742865</v>
          </cell>
          <cell r="H24">
            <v>-236453248615</v>
          </cell>
          <cell r="O24">
            <v>-206933004925</v>
          </cell>
          <cell r="S24">
            <v>-49227506398</v>
          </cell>
        </row>
        <row r="25">
          <cell r="D25">
            <v>-654795885</v>
          </cell>
          <cell r="H25">
            <v>-1131262058</v>
          </cell>
          <cell r="O25">
            <v>-1404075897</v>
          </cell>
          <cell r="S25">
            <v>-344862004</v>
          </cell>
        </row>
        <row r="26">
          <cell r="D26">
            <v>-15716287287</v>
          </cell>
          <cell r="H26">
            <v>-17254601515</v>
          </cell>
          <cell r="O26">
            <v>-3819242379</v>
          </cell>
          <cell r="S26">
            <v>-2284274917</v>
          </cell>
        </row>
        <row r="27">
          <cell r="D27">
            <v>-3988196912</v>
          </cell>
          <cell r="H27">
            <v>-6182471982</v>
          </cell>
          <cell r="O27">
            <v>-2418511678</v>
          </cell>
          <cell r="S27">
            <v>539236794</v>
          </cell>
        </row>
        <row r="29">
          <cell r="D29">
            <v>199365570659</v>
          </cell>
          <cell r="H29">
            <v>485198401250</v>
          </cell>
          <cell r="O29">
            <v>473675365412</v>
          </cell>
          <cell r="S29">
            <v>173775164071</v>
          </cell>
        </row>
        <row r="30">
          <cell r="D30">
            <v>-341064862</v>
          </cell>
          <cell r="H30">
            <v>-340514897</v>
          </cell>
          <cell r="O30">
            <v>339983659</v>
          </cell>
          <cell r="S30">
            <v>339433694</v>
          </cell>
        </row>
        <row r="31">
          <cell r="D31">
            <v>0</v>
          </cell>
          <cell r="H31">
            <v>0</v>
          </cell>
          <cell r="O31">
            <v>0</v>
          </cell>
          <cell r="S31">
            <v>0</v>
          </cell>
        </row>
        <row r="32">
          <cell r="D32">
            <v>19940839</v>
          </cell>
          <cell r="H32">
            <v>19940839</v>
          </cell>
          <cell r="O32">
            <v>252474216</v>
          </cell>
          <cell r="S32">
            <v>252474216</v>
          </cell>
        </row>
        <row r="33">
          <cell r="D33">
            <v>-335719096</v>
          </cell>
          <cell r="H33">
            <v>-272630615</v>
          </cell>
          <cell r="O33">
            <v>-629262653</v>
          </cell>
          <cell r="S33">
            <v>-692351134</v>
          </cell>
        </row>
        <row r="34">
          <cell r="D34">
            <v>3971446003</v>
          </cell>
          <cell r="H34">
            <v>13863000583</v>
          </cell>
          <cell r="O34">
            <v>10112569937</v>
          </cell>
          <cell r="S34">
            <v>221015357</v>
          </cell>
        </row>
        <row r="35">
          <cell r="D35">
            <v>312093443</v>
          </cell>
          <cell r="H35">
            <v>1226128213</v>
          </cell>
          <cell r="O35">
            <v>1419896959</v>
          </cell>
          <cell r="S35">
            <v>454036114</v>
          </cell>
        </row>
        <row r="36">
          <cell r="D36">
            <v>30215393449</v>
          </cell>
          <cell r="H36">
            <v>38026044825</v>
          </cell>
          <cell r="O36">
            <v>20949324956</v>
          </cell>
          <cell r="S36">
            <v>11938834866</v>
          </cell>
        </row>
        <row r="38">
          <cell r="D38">
            <v>-73297376</v>
          </cell>
          <cell r="H38">
            <v>0</v>
          </cell>
          <cell r="O38">
            <v>-45178349</v>
          </cell>
          <cell r="S38">
            <v>0</v>
          </cell>
        </row>
        <row r="42">
          <cell r="D42">
            <v>-4340165918</v>
          </cell>
          <cell r="H42">
            <v>-5383759680</v>
          </cell>
          <cell r="O42">
            <v>-2966880318</v>
          </cell>
          <cell r="S42">
            <v>-795996900</v>
          </cell>
        </row>
        <row r="43">
          <cell r="D43">
            <v>-4342869602</v>
          </cell>
          <cell r="H43">
            <v>-5584470727</v>
          </cell>
          <cell r="O43">
            <v>-3236481775</v>
          </cell>
          <cell r="S43">
            <v>-1069796623</v>
          </cell>
        </row>
        <row r="44">
          <cell r="D44">
            <v>4281362986</v>
          </cell>
          <cell r="H44">
            <v>-393274582</v>
          </cell>
          <cell r="O44">
            <v>-4439643678</v>
          </cell>
          <cell r="S44">
            <v>257850429</v>
          </cell>
        </row>
        <row r="45">
          <cell r="D45">
            <v>1064512946</v>
          </cell>
          <cell r="H45">
            <v>1054950998</v>
          </cell>
          <cell r="O45">
            <v>933722805</v>
          </cell>
          <cell r="S45">
            <v>932149988</v>
          </cell>
        </row>
        <row r="46">
          <cell r="D46">
            <v>43922381</v>
          </cell>
          <cell r="H46">
            <v>43380681</v>
          </cell>
          <cell r="O46">
            <v>69480</v>
          </cell>
          <cell r="S46">
            <v>69480</v>
          </cell>
        </row>
        <row r="48">
          <cell r="D48">
            <v>155154156039</v>
          </cell>
          <cell r="H48">
            <v>114879186185</v>
          </cell>
          <cell r="O48">
            <v>-112199981257</v>
          </cell>
          <cell r="S48">
            <v>-71224463986</v>
          </cell>
        </row>
        <row r="49">
          <cell r="D49">
            <v>-220960664793</v>
          </cell>
          <cell r="H49">
            <v>-242373997809</v>
          </cell>
          <cell r="O49">
            <v>-164918162273</v>
          </cell>
          <cell r="S49">
            <v>-141157024350</v>
          </cell>
        </row>
        <row r="50">
          <cell r="D50">
            <v>0</v>
          </cell>
          <cell r="H50">
            <v>-317299617</v>
          </cell>
          <cell r="O50">
            <v>0</v>
          </cell>
          <cell r="S50">
            <v>-4038227868</v>
          </cell>
        </row>
        <row r="51">
          <cell r="D51">
            <v>121775654</v>
          </cell>
          <cell r="F51">
            <v>0</v>
          </cell>
          <cell r="M51">
            <v>942275458</v>
          </cell>
          <cell r="Q51">
            <v>1064051112</v>
          </cell>
        </row>
        <row r="55">
          <cell r="D55">
            <v>-8629651170</v>
          </cell>
          <cell r="H55">
            <v>-8449273026</v>
          </cell>
          <cell r="O55">
            <v>-279719062</v>
          </cell>
          <cell r="S55">
            <v>0</v>
          </cell>
        </row>
        <row r="56">
          <cell r="D56">
            <v>109996933600</v>
          </cell>
          <cell r="H56">
            <v>109996933600</v>
          </cell>
          <cell r="O56">
            <v>27500000000</v>
          </cell>
          <cell r="S56">
            <v>27500000000</v>
          </cell>
        </row>
        <row r="57">
          <cell r="D57">
            <v>-117440580819</v>
          </cell>
          <cell r="H57">
            <v>-106992358806</v>
          </cell>
          <cell r="O57">
            <v>1446246063</v>
          </cell>
          <cell r="S57">
            <v>-698184859</v>
          </cell>
        </row>
        <row r="59">
          <cell r="D59">
            <v>7691965986</v>
          </cell>
          <cell r="H59">
            <v>7813822311</v>
          </cell>
          <cell r="O59">
            <v>-3842909934</v>
          </cell>
          <cell r="S59">
            <v>-4275027380</v>
          </cell>
        </row>
        <row r="60">
          <cell r="D60">
            <v>-4510382779</v>
          </cell>
          <cell r="H60">
            <v>-4510382779</v>
          </cell>
          <cell r="O60">
            <v>4053982479</v>
          </cell>
          <cell r="S60">
            <v>4053982479</v>
          </cell>
        </row>
        <row r="64">
          <cell r="D64">
            <v>3253600885</v>
          </cell>
          <cell r="H64">
            <v>3253601208</v>
          </cell>
          <cell r="O64">
            <v>2335858762</v>
          </cell>
          <cell r="S64">
            <v>2295742670</v>
          </cell>
        </row>
        <row r="69">
          <cell r="D69">
            <v>54351919143</v>
          </cell>
          <cell r="H69">
            <v>47435011722</v>
          </cell>
          <cell r="O69">
            <v>47532026956</v>
          </cell>
          <cell r="S69">
            <v>47530891956</v>
          </cell>
        </row>
        <row r="70">
          <cell r="D70">
            <v>475030892501</v>
          </cell>
          <cell r="H70">
            <v>393384744904</v>
          </cell>
          <cell r="O70">
            <v>446673817261</v>
          </cell>
          <cell r="S70">
            <v>444197646081</v>
          </cell>
        </row>
        <row r="71">
          <cell r="D71">
            <v>25918936571</v>
          </cell>
          <cell r="H71">
            <v>13960454520</v>
          </cell>
          <cell r="O71">
            <v>8780206030</v>
          </cell>
          <cell r="S71">
            <v>10600413170</v>
          </cell>
        </row>
        <row r="72">
          <cell r="D72">
            <v>16643098719</v>
          </cell>
          <cell r="H72">
            <v>15801019516</v>
          </cell>
          <cell r="O72">
            <v>16657210811</v>
          </cell>
          <cell r="S72">
            <v>15821382644</v>
          </cell>
        </row>
        <row r="75">
          <cell r="D75">
            <v>51093909679</v>
          </cell>
          <cell r="H75">
            <v>50440553932</v>
          </cell>
          <cell r="O75">
            <v>54351919143</v>
          </cell>
          <cell r="S75">
            <v>47435011722</v>
          </cell>
        </row>
        <row r="76">
          <cell r="D76">
            <v>568924698774</v>
          </cell>
          <cell r="H76">
            <v>566640049889</v>
          </cell>
          <cell r="O76">
            <v>475030892501</v>
          </cell>
          <cell r="S76">
            <v>393384744904</v>
          </cell>
        </row>
        <row r="77">
          <cell r="D77">
            <v>18608577940</v>
          </cell>
          <cell r="H77">
            <v>20501057254</v>
          </cell>
          <cell r="O77">
            <v>25918936571</v>
          </cell>
          <cell r="S77">
            <v>13960454520</v>
          </cell>
        </row>
        <row r="78">
          <cell r="D78">
            <v>29199764104</v>
          </cell>
          <cell r="H78">
            <v>28747260221</v>
          </cell>
          <cell r="O78">
            <v>16643098719</v>
          </cell>
          <cell r="S78">
            <v>15801019516</v>
          </cell>
        </row>
      </sheetData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mie T. Red" id="{C5A19126-56BC-4DD9-BCCF-50D8AE4D460C}" userId="S::rtred@coa.gov.ph::5eb1cccb-5e24-4691-924f-0c332d09a29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6" dT="2023-08-29T08:41:17.31" personId="{C5A19126-56BC-4DD9-BCCF-50D8AE4D460C}" id="{4564BBA1-145B-4AE1-B001-9844E2A0777A}">
    <text>Please refer to comments in Note 36(d)</text>
  </threadedComment>
  <threadedComment ref="A21" dT="2023-08-29T08:43:18.24" personId="{C5A19126-56BC-4DD9-BCCF-50D8AE4D460C}" id="{07A6A574-8D70-4C6C-A576-4D2C8B3B6EA5}">
    <text>Please refer to corrections</text>
  </threadedComment>
  <threadedComment ref="A24" dT="2023-08-29T08:43:38.06" personId="{C5A19126-56BC-4DD9-BCCF-50D8AE4D460C}" id="{0E1FC7A9-A24F-4C78-9CED-A1B90D93BEB0}">
    <text>Please refer to corrections</text>
  </threadedComment>
  <threadedComment ref="A31" dT="2023-08-29T08:43:44.99" personId="{C5A19126-56BC-4DD9-BCCF-50D8AE4D460C}" id="{F56C1CBE-36D7-4276-8F2A-67085F94F791}">
    <text>Please refer to corrections</text>
  </threadedComment>
  <threadedComment ref="A40" dT="2023-08-29T08:43:53.55" personId="{C5A19126-56BC-4DD9-BCCF-50D8AE4D460C}" id="{B9DB5C39-5F67-4A5D-8A6A-6F4DE935D4C1}">
    <text>Please refer to corrections</text>
  </threadedComment>
  <threadedComment ref="A42" dT="2023-08-29T08:44:00.35" personId="{C5A19126-56BC-4DD9-BCCF-50D8AE4D460C}" id="{CF48CECF-F485-4DE9-BAAE-EFCB31FD5BDE}">
    <text>Please refer to corrections</text>
  </threadedComment>
  <threadedComment ref="A45" dT="2023-08-29T08:44:13.37" personId="{C5A19126-56BC-4DD9-BCCF-50D8AE4D460C}" id="{06D6392B-263B-44F4-B0A7-F7C9261BBB39}">
    <text>Please refer to corrections</text>
  </threadedComment>
  <threadedComment ref="A46" dT="2023-08-29T08:44:21.11" personId="{C5A19126-56BC-4DD9-BCCF-50D8AE4D460C}" id="{0CA7F536-C1C6-4D4E-8EC6-F699A59B50B8}">
    <text>Please refer to corrections</text>
  </threadedComment>
  <threadedComment ref="A47" dT="2023-08-29T08:44:29.94" personId="{C5A19126-56BC-4DD9-BCCF-50D8AE4D460C}" id="{3248FB53-DB3A-414F-AB3F-154961397583}">
    <text>Please refer to corrections</text>
  </threadedComment>
  <threadedComment ref="A50" dT="2023-08-29T08:44:36.68" personId="{C5A19126-56BC-4DD9-BCCF-50D8AE4D460C}" id="{292894B3-DAD8-415B-A0AB-AFB14DE0945D}">
    <text>Please refer to corrections</text>
  </threadedComment>
  <threadedComment ref="A55" dT="2023-08-29T08:44:46.95" personId="{C5A19126-56BC-4DD9-BCCF-50D8AE4D460C}" id="{8E8D0555-C0E2-4085-9C76-CC28E64894B0}">
    <text>Please refer to corrections</text>
  </threadedComment>
  <threadedComment ref="A60" dT="2023-08-29T08:38:39.05" personId="{C5A19126-56BC-4DD9-BCCF-50D8AE4D460C}" id="{33175510-F6C2-4B73-B32B-3AFCCB77A6AB}">
    <text>What are these other charges to capital?  Please clarify</text>
  </threadedComment>
  <threadedComment ref="A61" dT="2023-08-29T08:44:57.29" personId="{C5A19126-56BC-4DD9-BCCF-50D8AE4D460C}" id="{21E07564-A162-48BF-9657-DC0D83ABE70F}">
    <text>Please refer to corrections</text>
  </threadedComment>
  <threadedComment ref="A69" dT="2023-08-29T08:45:34.71" personId="{C5A19126-56BC-4DD9-BCCF-50D8AE4D460C}" id="{72C71C1C-359C-4536-A7DB-A5732C5B7A69}">
    <text>Please refer to corrections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9"/>
  <sheetViews>
    <sheetView tabSelected="1" zoomScaleNormal="100" zoomScaleSheetLayoutView="118" zoomScalePageLayoutView="80" workbookViewId="0">
      <selection sqref="A1:F1"/>
    </sheetView>
  </sheetViews>
  <sheetFormatPr defaultColWidth="8.88671875" defaultRowHeight="13.8" x14ac:dyDescent="0.25"/>
  <cols>
    <col min="1" max="1" width="48.5546875" style="89" customWidth="1"/>
    <col min="2" max="2" width="10.109375" style="89" customWidth="1"/>
    <col min="3" max="3" width="19.88671875" style="90" bestFit="1" customWidth="1"/>
    <col min="4" max="4" width="19.6640625" style="139" customWidth="1"/>
    <col min="5" max="6" width="19.88671875" style="90" customWidth="1"/>
    <col min="7" max="7" width="16" style="89" bestFit="1" customWidth="1"/>
    <col min="8" max="8" width="18.5546875" style="89" customWidth="1"/>
    <col min="9" max="9" width="15" style="89" bestFit="1" customWidth="1"/>
    <col min="10" max="16384" width="8.88671875" style="89"/>
  </cols>
  <sheetData>
    <row r="1" spans="1:6" x14ac:dyDescent="0.25">
      <c r="A1" s="306" t="s">
        <v>0</v>
      </c>
      <c r="B1" s="306"/>
      <c r="C1" s="306"/>
      <c r="D1" s="306"/>
      <c r="E1" s="306"/>
      <c r="F1" s="306"/>
    </row>
    <row r="2" spans="1:6" x14ac:dyDescent="0.25">
      <c r="A2" s="306" t="s">
        <v>1</v>
      </c>
      <c r="B2" s="306"/>
      <c r="C2" s="306"/>
      <c r="D2" s="306"/>
      <c r="E2" s="306"/>
      <c r="F2" s="306"/>
    </row>
    <row r="3" spans="1:6" x14ac:dyDescent="0.25">
      <c r="A3" s="307" t="s">
        <v>97</v>
      </c>
      <c r="B3" s="307"/>
      <c r="C3" s="307"/>
      <c r="D3" s="307"/>
      <c r="E3" s="307"/>
      <c r="F3" s="307"/>
    </row>
    <row r="4" spans="1:6" x14ac:dyDescent="0.25">
      <c r="A4" s="308" t="s">
        <v>2</v>
      </c>
      <c r="B4" s="308"/>
      <c r="C4" s="308"/>
      <c r="D4" s="308"/>
      <c r="E4" s="308"/>
      <c r="F4" s="308"/>
    </row>
    <row r="5" spans="1:6" x14ac:dyDescent="0.25">
      <c r="A5" s="78"/>
      <c r="B5" s="77"/>
      <c r="D5" s="91"/>
    </row>
    <row r="6" spans="1:6" x14ac:dyDescent="0.25">
      <c r="A6" s="92"/>
      <c r="B6" s="93" t="s">
        <v>3</v>
      </c>
      <c r="C6" s="309" t="s">
        <v>4</v>
      </c>
      <c r="D6" s="309"/>
      <c r="E6" s="309" t="s">
        <v>5</v>
      </c>
      <c r="F6" s="309"/>
    </row>
    <row r="7" spans="1:6" ht="20.25" customHeight="1" x14ac:dyDescent="0.25">
      <c r="A7" s="78"/>
      <c r="B7" s="81"/>
      <c r="C7" s="94">
        <v>2022</v>
      </c>
      <c r="D7" s="94" t="s">
        <v>92</v>
      </c>
      <c r="E7" s="94">
        <v>2022</v>
      </c>
      <c r="F7" s="94">
        <v>2021</v>
      </c>
    </row>
    <row r="8" spans="1:6" ht="16.5" customHeight="1" x14ac:dyDescent="0.25">
      <c r="A8" s="95"/>
      <c r="B8" s="96"/>
      <c r="C8" s="97"/>
      <c r="D8" s="97" t="s">
        <v>111</v>
      </c>
      <c r="E8" s="97"/>
      <c r="F8" s="97" t="s">
        <v>111</v>
      </c>
    </row>
    <row r="9" spans="1:6" x14ac:dyDescent="0.25">
      <c r="A9" s="98" t="s">
        <v>6</v>
      </c>
      <c r="B9" s="99"/>
      <c r="C9" s="100"/>
      <c r="D9" s="100"/>
      <c r="E9" s="100"/>
      <c r="F9" s="100"/>
    </row>
    <row r="10" spans="1:6" x14ac:dyDescent="0.25">
      <c r="A10" s="101" t="s">
        <v>7</v>
      </c>
      <c r="B10" s="102">
        <v>5</v>
      </c>
      <c r="C10" s="103">
        <v>51093909679</v>
      </c>
      <c r="D10" s="103">
        <v>54351919143</v>
      </c>
      <c r="E10" s="103">
        <v>50440553932</v>
      </c>
      <c r="F10" s="103">
        <v>47435011722</v>
      </c>
    </row>
    <row r="11" spans="1:6" x14ac:dyDescent="0.25">
      <c r="A11" s="82" t="s">
        <v>8</v>
      </c>
      <c r="B11" s="104">
        <v>6</v>
      </c>
      <c r="C11" s="103">
        <v>568924698774</v>
      </c>
      <c r="D11" s="103">
        <v>475030892501</v>
      </c>
      <c r="E11" s="103">
        <v>566640049889</v>
      </c>
      <c r="F11" s="103">
        <v>393384744904</v>
      </c>
    </row>
    <row r="12" spans="1:6" x14ac:dyDescent="0.25">
      <c r="A12" s="105" t="s">
        <v>9</v>
      </c>
      <c r="B12" s="104">
        <v>7</v>
      </c>
      <c r="C12" s="106">
        <v>18608577940</v>
      </c>
      <c r="D12" s="106">
        <v>25918936571</v>
      </c>
      <c r="E12" s="106">
        <v>20501057254</v>
      </c>
      <c r="F12" s="106">
        <v>13960454520</v>
      </c>
    </row>
    <row r="13" spans="1:6" x14ac:dyDescent="0.25">
      <c r="A13" s="82" t="s">
        <v>10</v>
      </c>
      <c r="B13" s="104">
        <v>8</v>
      </c>
      <c r="C13" s="103">
        <v>14674497972</v>
      </c>
      <c r="D13" s="103">
        <v>11474804466</v>
      </c>
      <c r="E13" s="103">
        <v>14674497972</v>
      </c>
      <c r="F13" s="103">
        <v>11474804466</v>
      </c>
    </row>
    <row r="14" spans="1:6" x14ac:dyDescent="0.25">
      <c r="A14" s="107" t="s">
        <v>11</v>
      </c>
      <c r="B14" s="104">
        <v>9</v>
      </c>
      <c r="C14" s="103">
        <v>29199764104</v>
      </c>
      <c r="D14" s="103">
        <v>16643098719</v>
      </c>
      <c r="E14" s="103">
        <v>28747260221</v>
      </c>
      <c r="F14" s="103">
        <v>15801019516</v>
      </c>
    </row>
    <row r="15" spans="1:6" x14ac:dyDescent="0.25">
      <c r="A15" s="108" t="s">
        <v>12</v>
      </c>
      <c r="B15" s="104">
        <v>10</v>
      </c>
      <c r="C15" s="103">
        <v>19069167492</v>
      </c>
      <c r="D15" s="103">
        <v>32061547408</v>
      </c>
      <c r="E15" s="103">
        <v>18924595398</v>
      </c>
      <c r="F15" s="103">
        <v>31368533543</v>
      </c>
    </row>
    <row r="16" spans="1:6" x14ac:dyDescent="0.25">
      <c r="A16" s="108" t="s">
        <v>13</v>
      </c>
      <c r="B16" s="104">
        <v>11</v>
      </c>
      <c r="C16" s="103">
        <v>442211398690</v>
      </c>
      <c r="D16" s="103">
        <v>616825978835</v>
      </c>
      <c r="E16" s="103">
        <v>441449432840</v>
      </c>
      <c r="F16" s="103">
        <v>576310439551</v>
      </c>
    </row>
    <row r="17" spans="1:6" x14ac:dyDescent="0.25">
      <c r="A17" s="82" t="s">
        <v>14</v>
      </c>
      <c r="B17" s="104">
        <v>13</v>
      </c>
      <c r="C17" s="106">
        <v>848862188560</v>
      </c>
      <c r="D17" s="106">
        <v>626311150811</v>
      </c>
      <c r="E17" s="106">
        <v>845562971634</v>
      </c>
      <c r="F17" s="106">
        <v>601604553141</v>
      </c>
    </row>
    <row r="18" spans="1:6" x14ac:dyDescent="0.25">
      <c r="A18" s="82" t="s">
        <v>15</v>
      </c>
      <c r="B18" s="104">
        <v>14</v>
      </c>
      <c r="C18" s="106">
        <v>1110804259731.1101</v>
      </c>
      <c r="D18" s="106">
        <v>1026975112750</v>
      </c>
      <c r="E18" s="106">
        <v>1092789441578</v>
      </c>
      <c r="F18" s="106">
        <v>863424997720</v>
      </c>
    </row>
    <row r="19" spans="1:6" x14ac:dyDescent="0.25">
      <c r="A19" s="82" t="s">
        <v>16</v>
      </c>
      <c r="B19" s="104">
        <v>15</v>
      </c>
      <c r="C19" s="228">
        <v>0</v>
      </c>
      <c r="D19" s="228">
        <v>0</v>
      </c>
      <c r="E19" s="103">
        <v>5654367708</v>
      </c>
      <c r="F19" s="103">
        <v>5363344580</v>
      </c>
    </row>
    <row r="20" spans="1:6" x14ac:dyDescent="0.25">
      <c r="A20" s="82" t="s">
        <v>106</v>
      </c>
      <c r="B20" s="104">
        <v>16</v>
      </c>
      <c r="C20" s="228">
        <v>0</v>
      </c>
      <c r="D20" s="110">
        <v>121775654</v>
      </c>
      <c r="E20" s="228">
        <v>0</v>
      </c>
      <c r="F20" s="228">
        <v>0</v>
      </c>
    </row>
    <row r="21" spans="1:6" x14ac:dyDescent="0.25">
      <c r="A21" s="82" t="s">
        <v>17</v>
      </c>
      <c r="B21" s="104">
        <v>17</v>
      </c>
      <c r="C21" s="106">
        <v>13742352464</v>
      </c>
      <c r="D21" s="106">
        <v>10516203075</v>
      </c>
      <c r="E21" s="106">
        <v>12566053420</v>
      </c>
      <c r="F21" s="106">
        <v>8059086056</v>
      </c>
    </row>
    <row r="22" spans="1:6" x14ac:dyDescent="0.25">
      <c r="A22" s="82" t="s">
        <v>18</v>
      </c>
      <c r="B22" s="104">
        <v>18</v>
      </c>
      <c r="C22" s="106">
        <v>14180226428</v>
      </c>
      <c r="D22" s="106">
        <v>12047765360</v>
      </c>
      <c r="E22" s="106">
        <v>12884873959</v>
      </c>
      <c r="F22" s="106">
        <v>9597280256</v>
      </c>
    </row>
    <row r="23" spans="1:6" x14ac:dyDescent="0.25">
      <c r="A23" s="82" t="s">
        <v>19</v>
      </c>
      <c r="B23" s="104"/>
      <c r="C23" s="106">
        <v>938382076</v>
      </c>
      <c r="D23" s="106">
        <v>5219745062</v>
      </c>
      <c r="E23" s="106">
        <v>915525537</v>
      </c>
      <c r="F23" s="106">
        <v>522250955</v>
      </c>
    </row>
    <row r="24" spans="1:6" x14ac:dyDescent="0.25">
      <c r="A24" s="82" t="s">
        <v>20</v>
      </c>
      <c r="B24" s="104">
        <v>20</v>
      </c>
      <c r="C24" s="106">
        <v>1992566251</v>
      </c>
      <c r="D24" s="106">
        <v>1759501915</v>
      </c>
      <c r="E24" s="106">
        <v>1927797415</v>
      </c>
      <c r="F24" s="106">
        <v>1188761507</v>
      </c>
    </row>
    <row r="25" spans="1:6" x14ac:dyDescent="0.25">
      <c r="A25" s="82" t="s">
        <v>21</v>
      </c>
      <c r="B25" s="104">
        <v>21</v>
      </c>
      <c r="C25" s="109">
        <v>23726701045</v>
      </c>
      <c r="D25" s="109">
        <v>8484735938</v>
      </c>
      <c r="E25" s="109">
        <v>23687046951</v>
      </c>
      <c r="F25" s="109">
        <v>6865327642</v>
      </c>
    </row>
    <row r="26" spans="1:6" x14ac:dyDescent="0.25">
      <c r="A26" s="82" t="s">
        <v>22</v>
      </c>
      <c r="B26" s="104">
        <v>26</v>
      </c>
      <c r="C26" s="110">
        <v>13682960614</v>
      </c>
      <c r="D26" s="106">
        <v>9694763702</v>
      </c>
      <c r="E26" s="110">
        <v>12754419707</v>
      </c>
      <c r="F26" s="110">
        <v>6571947725</v>
      </c>
    </row>
    <row r="27" spans="1:6" ht="14.4" thickBot="1" x14ac:dyDescent="0.3">
      <c r="A27" s="111" t="s">
        <v>23</v>
      </c>
      <c r="B27" s="112"/>
      <c r="C27" s="279">
        <f>SUM(C10:C26)</f>
        <v>3171711651820.1104</v>
      </c>
      <c r="D27" s="279">
        <f>SUM(D10:D26)</f>
        <v>2933437931910</v>
      </c>
      <c r="E27" s="279">
        <f>SUM(E10:E26)</f>
        <v>3150119945415</v>
      </c>
      <c r="F27" s="279">
        <f>SUM(F10:F26)</f>
        <v>2592932557804</v>
      </c>
    </row>
    <row r="28" spans="1:6" ht="14.4" thickTop="1" x14ac:dyDescent="0.25">
      <c r="A28" s="113"/>
      <c r="B28" s="102"/>
      <c r="C28" s="114"/>
      <c r="D28" s="115"/>
      <c r="E28" s="114"/>
      <c r="F28" s="114"/>
    </row>
    <row r="29" spans="1:6" x14ac:dyDescent="0.25">
      <c r="A29" s="98" t="s">
        <v>24</v>
      </c>
      <c r="B29" s="99"/>
      <c r="C29" s="116"/>
      <c r="D29" s="117"/>
      <c r="E29" s="116"/>
      <c r="F29" s="116"/>
    </row>
    <row r="30" spans="1:6" x14ac:dyDescent="0.25">
      <c r="A30" s="118" t="s">
        <v>25</v>
      </c>
      <c r="B30" s="99"/>
      <c r="C30" s="116"/>
      <c r="D30" s="117"/>
      <c r="E30" s="116"/>
      <c r="F30" s="116"/>
    </row>
    <row r="31" spans="1:6" x14ac:dyDescent="0.25">
      <c r="A31" s="101" t="s">
        <v>26</v>
      </c>
      <c r="B31" s="102">
        <v>23</v>
      </c>
      <c r="C31" s="110">
        <v>2767321049139</v>
      </c>
      <c r="D31" s="117">
        <v>2567955478480</v>
      </c>
      <c r="E31" s="110">
        <v>2753618779979</v>
      </c>
      <c r="F31" s="110">
        <v>2268420378729</v>
      </c>
    </row>
    <row r="32" spans="1:6" x14ac:dyDescent="0.25">
      <c r="A32" s="101" t="s">
        <v>27</v>
      </c>
      <c r="B32" s="102">
        <v>24</v>
      </c>
      <c r="C32" s="110">
        <v>33488882866</v>
      </c>
      <c r="D32" s="117">
        <v>25782587188</v>
      </c>
      <c r="E32" s="110">
        <v>31593982866</v>
      </c>
      <c r="F32" s="110">
        <v>23765830863</v>
      </c>
    </row>
    <row r="33" spans="1:8" x14ac:dyDescent="0.25">
      <c r="A33" s="101" t="s">
        <v>28</v>
      </c>
      <c r="B33" s="102"/>
      <c r="C33" s="110">
        <v>4543923875</v>
      </c>
      <c r="D33" s="110">
        <v>9054306654</v>
      </c>
      <c r="E33" s="110">
        <v>4543923875</v>
      </c>
      <c r="F33" s="110">
        <v>9054306654</v>
      </c>
    </row>
    <row r="34" spans="1:8" x14ac:dyDescent="0.25">
      <c r="A34" s="101" t="s">
        <v>29</v>
      </c>
      <c r="B34" s="102"/>
      <c r="C34" s="110">
        <v>8570935</v>
      </c>
      <c r="D34" s="110">
        <v>349635797</v>
      </c>
      <c r="E34" s="110">
        <v>8570935</v>
      </c>
      <c r="F34" s="110">
        <v>349085832</v>
      </c>
    </row>
    <row r="35" spans="1:8" x14ac:dyDescent="0.25">
      <c r="A35" s="105" t="s">
        <v>30</v>
      </c>
      <c r="B35" s="102"/>
      <c r="C35" s="110">
        <v>3669797857</v>
      </c>
      <c r="D35" s="110">
        <v>3357704414</v>
      </c>
      <c r="E35" s="110">
        <v>3617829923</v>
      </c>
      <c r="F35" s="110">
        <v>2391701710</v>
      </c>
    </row>
    <row r="36" spans="1:8" x14ac:dyDescent="0.25">
      <c r="A36" s="82" t="s">
        <v>31</v>
      </c>
      <c r="B36" s="102"/>
      <c r="C36" s="110">
        <v>280519967</v>
      </c>
      <c r="D36" s="110">
        <v>260579128</v>
      </c>
      <c r="E36" s="110">
        <v>280519967</v>
      </c>
      <c r="F36" s="110">
        <v>260579128</v>
      </c>
    </row>
    <row r="37" spans="1:8" x14ac:dyDescent="0.25">
      <c r="A37" s="82" t="s">
        <v>32</v>
      </c>
      <c r="B37" s="102"/>
      <c r="C37" s="110">
        <v>177973762</v>
      </c>
      <c r="D37" s="110">
        <v>513692858</v>
      </c>
      <c r="E37" s="110">
        <v>177973762</v>
      </c>
      <c r="F37" s="110">
        <v>450604377</v>
      </c>
    </row>
    <row r="38" spans="1:8" x14ac:dyDescent="0.25">
      <c r="A38" s="82" t="s">
        <v>33</v>
      </c>
      <c r="B38" s="102"/>
      <c r="C38" s="110">
        <v>18192335451</v>
      </c>
      <c r="D38" s="110">
        <v>14220889448</v>
      </c>
      <c r="E38" s="110">
        <v>18192335451</v>
      </c>
      <c r="F38" s="110">
        <v>4329334868</v>
      </c>
    </row>
    <row r="39" spans="1:8" x14ac:dyDescent="0.25">
      <c r="A39" s="82" t="s">
        <v>34</v>
      </c>
      <c r="B39" s="102">
        <v>25</v>
      </c>
      <c r="C39" s="119">
        <v>110559848551.11</v>
      </c>
      <c r="D39" s="115">
        <v>76271379982</v>
      </c>
      <c r="E39" s="119">
        <v>108469945621</v>
      </c>
      <c r="F39" s="119">
        <v>65167555405</v>
      </c>
    </row>
    <row r="40" spans="1:8" x14ac:dyDescent="0.25">
      <c r="A40" s="120" t="s">
        <v>35</v>
      </c>
      <c r="B40" s="121"/>
      <c r="C40" s="122">
        <f>SUM(C31:C39)</f>
        <v>2938242902403.1099</v>
      </c>
      <c r="D40" s="122">
        <f>SUM(D31:D39)</f>
        <v>2697766253949</v>
      </c>
      <c r="E40" s="122">
        <f>SUM(E31:E39)</f>
        <v>2920503862379</v>
      </c>
      <c r="F40" s="122">
        <f>SUM(F31:F39)</f>
        <v>2374189377566</v>
      </c>
    </row>
    <row r="41" spans="1:8" x14ac:dyDescent="0.25">
      <c r="A41" s="123"/>
      <c r="B41" s="99"/>
      <c r="C41" s="115"/>
      <c r="D41" s="115"/>
      <c r="E41" s="115"/>
      <c r="F41" s="115"/>
    </row>
    <row r="42" spans="1:8" x14ac:dyDescent="0.25">
      <c r="A42" s="113" t="s">
        <v>36</v>
      </c>
      <c r="B42" s="102">
        <v>34</v>
      </c>
      <c r="C42" s="115"/>
      <c r="D42" s="115"/>
      <c r="E42" s="115"/>
      <c r="F42" s="115"/>
    </row>
    <row r="43" spans="1:8" x14ac:dyDescent="0.25">
      <c r="A43" s="105" t="s">
        <v>37</v>
      </c>
      <c r="B43" s="77"/>
      <c r="C43" s="117">
        <v>163787711308</v>
      </c>
      <c r="D43" s="117">
        <v>53790777708</v>
      </c>
      <c r="E43" s="117">
        <v>163787711308</v>
      </c>
      <c r="F43" s="117">
        <v>53790777708</v>
      </c>
    </row>
    <row r="44" spans="1:8" x14ac:dyDescent="0.25">
      <c r="A44" s="105" t="s">
        <v>38</v>
      </c>
      <c r="B44" s="102"/>
      <c r="C44" s="117">
        <v>101098220</v>
      </c>
      <c r="D44" s="117">
        <v>101098220</v>
      </c>
      <c r="E44" s="117">
        <v>101098220</v>
      </c>
      <c r="F44" s="117">
        <v>101098220</v>
      </c>
    </row>
    <row r="45" spans="1:8" x14ac:dyDescent="0.25">
      <c r="A45" s="105" t="s">
        <v>39</v>
      </c>
      <c r="B45" s="102"/>
      <c r="C45" s="115">
        <v>30084977444</v>
      </c>
      <c r="D45" s="117">
        <v>49796368195</v>
      </c>
      <c r="E45" s="115">
        <v>25425089320</v>
      </c>
      <c r="F45" s="115">
        <v>48365915835</v>
      </c>
      <c r="G45" s="124"/>
    </row>
    <row r="46" spans="1:8" x14ac:dyDescent="0.25">
      <c r="A46" s="105" t="s">
        <v>40</v>
      </c>
      <c r="B46" s="102"/>
      <c r="C46" s="115">
        <v>15516734836</v>
      </c>
      <c r="D46" s="117">
        <v>85839433625</v>
      </c>
      <c r="E46" s="115">
        <v>13541374740</v>
      </c>
      <c r="F46" s="115">
        <v>84368454010</v>
      </c>
      <c r="G46" s="124"/>
      <c r="H46" s="125"/>
    </row>
    <row r="47" spans="1:8" x14ac:dyDescent="0.25">
      <c r="A47" s="105" t="s">
        <v>41</v>
      </c>
      <c r="B47" s="102"/>
      <c r="C47" s="117">
        <v>35810617292</v>
      </c>
      <c r="D47" s="117">
        <v>37389098417</v>
      </c>
      <c r="E47" s="117">
        <v>38763379763</v>
      </c>
      <c r="F47" s="117">
        <v>24956754124</v>
      </c>
    </row>
    <row r="48" spans="1:8" x14ac:dyDescent="0.25">
      <c r="A48" s="105" t="s">
        <v>42</v>
      </c>
      <c r="B48" s="102"/>
      <c r="C48" s="110">
        <v>61200000</v>
      </c>
      <c r="D48" s="117">
        <v>61200000</v>
      </c>
      <c r="E48" s="228">
        <v>0</v>
      </c>
      <c r="F48" s="228">
        <v>0</v>
      </c>
    </row>
    <row r="49" spans="1:9" x14ac:dyDescent="0.25">
      <c r="A49" s="105" t="s">
        <v>43</v>
      </c>
      <c r="B49" s="102"/>
      <c r="C49" s="115"/>
      <c r="D49" s="117"/>
      <c r="E49" s="115"/>
      <c r="F49" s="115"/>
      <c r="G49" s="126"/>
      <c r="H49" s="126"/>
      <c r="I49" s="126"/>
    </row>
    <row r="50" spans="1:9" ht="15" customHeight="1" x14ac:dyDescent="0.25">
      <c r="A50" s="113" t="s">
        <v>44</v>
      </c>
      <c r="B50" s="102"/>
      <c r="C50" s="115">
        <v>-12175686352</v>
      </c>
      <c r="D50" s="117">
        <v>6602915529</v>
      </c>
      <c r="E50" s="115">
        <v>-12240086455</v>
      </c>
      <c r="F50" s="115">
        <v>7059030179</v>
      </c>
      <c r="G50" s="124"/>
      <c r="H50" s="124"/>
      <c r="I50" s="124"/>
    </row>
    <row r="51" spans="1:9" ht="15.75" customHeight="1" x14ac:dyDescent="0.25">
      <c r="A51" s="113" t="s">
        <v>45</v>
      </c>
      <c r="B51" s="102"/>
      <c r="C51" s="110">
        <v>-14992553</v>
      </c>
      <c r="D51" s="117">
        <v>-9557754</v>
      </c>
      <c r="E51" s="228">
        <v>0</v>
      </c>
      <c r="F51" s="228">
        <v>0</v>
      </c>
      <c r="G51" s="124"/>
    </row>
    <row r="52" spans="1:9" x14ac:dyDescent="0.25">
      <c r="A52" s="113" t="s">
        <v>261</v>
      </c>
      <c r="B52" s="102"/>
      <c r="C52" s="110">
        <v>237733085</v>
      </c>
      <c r="D52" s="117">
        <v>99917550</v>
      </c>
      <c r="E52" s="110">
        <v>237516140</v>
      </c>
      <c r="F52" s="110">
        <v>101150162</v>
      </c>
      <c r="G52" s="124"/>
      <c r="H52" s="124"/>
      <c r="I52" s="124"/>
    </row>
    <row r="53" spans="1:9" x14ac:dyDescent="0.25">
      <c r="A53" s="113" t="s">
        <v>93</v>
      </c>
      <c r="B53" s="102"/>
      <c r="C53" s="110">
        <v>59356137</v>
      </c>
      <c r="D53" s="117">
        <v>2000426471</v>
      </c>
      <c r="E53" s="228">
        <v>0</v>
      </c>
      <c r="F53" s="228">
        <v>0</v>
      </c>
      <c r="G53" s="124"/>
      <c r="H53" s="124"/>
    </row>
    <row r="54" spans="1:9" x14ac:dyDescent="0.25">
      <c r="A54" s="120" t="s">
        <v>46</v>
      </c>
      <c r="B54" s="121"/>
      <c r="C54" s="122">
        <f>SUM(C43:C53)</f>
        <v>233468749417</v>
      </c>
      <c r="D54" s="122">
        <f>SUM(D43:D53)</f>
        <v>235671677961</v>
      </c>
      <c r="E54" s="122">
        <f>SUM(E43:E53)</f>
        <v>229616083036</v>
      </c>
      <c r="F54" s="122">
        <f>SUM(F43:F53)</f>
        <v>218743180238</v>
      </c>
    </row>
    <row r="55" spans="1:9" ht="14.4" thickBot="1" x14ac:dyDescent="0.3">
      <c r="A55" s="127" t="s">
        <v>47</v>
      </c>
      <c r="B55" s="128"/>
      <c r="C55" s="129">
        <f>C40+C54</f>
        <v>3171711651820.1099</v>
      </c>
      <c r="D55" s="129">
        <f>+D40+D54</f>
        <v>2933437931910</v>
      </c>
      <c r="E55" s="129">
        <f>E40+E54</f>
        <v>3150119945415</v>
      </c>
      <c r="F55" s="129">
        <f>F40+F54</f>
        <v>2592932557804</v>
      </c>
    </row>
    <row r="56" spans="1:9" ht="14.4" thickTop="1" x14ac:dyDescent="0.25">
      <c r="A56" s="78"/>
      <c r="B56" s="77"/>
      <c r="C56" s="130"/>
      <c r="D56" s="130"/>
      <c r="E56" s="130"/>
      <c r="F56" s="130"/>
      <c r="G56" s="131"/>
    </row>
    <row r="57" spans="1:9" x14ac:dyDescent="0.25">
      <c r="A57" s="305" t="s">
        <v>262</v>
      </c>
      <c r="B57" s="305"/>
      <c r="C57" s="305"/>
      <c r="D57" s="305"/>
      <c r="E57" s="305"/>
      <c r="F57" s="305"/>
    </row>
    <row r="58" spans="1:9" x14ac:dyDescent="0.25">
      <c r="A58" s="132"/>
      <c r="B58" s="77"/>
      <c r="D58" s="132"/>
      <c r="E58" s="132"/>
    </row>
    <row r="59" spans="1:9" x14ac:dyDescent="0.25">
      <c r="A59" s="133"/>
      <c r="B59" s="79"/>
      <c r="D59" s="133"/>
      <c r="E59" s="133"/>
    </row>
    <row r="60" spans="1:9" x14ac:dyDescent="0.25">
      <c r="A60" s="80"/>
      <c r="B60" s="81"/>
      <c r="D60" s="133"/>
      <c r="E60" s="133"/>
    </row>
    <row r="61" spans="1:9" x14ac:dyDescent="0.25">
      <c r="A61" s="134"/>
      <c r="B61" s="77"/>
      <c r="D61" s="150"/>
      <c r="E61" s="150"/>
    </row>
    <row r="62" spans="1:9" ht="15" customHeight="1" x14ac:dyDescent="0.25">
      <c r="A62" s="134"/>
      <c r="B62" s="77"/>
      <c r="D62" s="229"/>
      <c r="E62" s="230"/>
      <c r="F62" s="280"/>
    </row>
    <row r="63" spans="1:9" ht="15.75" customHeight="1" x14ac:dyDescent="0.25">
      <c r="A63" s="134"/>
      <c r="B63" s="77"/>
      <c r="D63" s="133"/>
      <c r="E63" s="150"/>
      <c r="F63" s="172"/>
    </row>
    <row r="64" spans="1:9" ht="13.5" customHeight="1" x14ac:dyDescent="0.25">
      <c r="A64" s="82"/>
      <c r="B64" s="77"/>
      <c r="C64" s="115"/>
      <c r="D64" s="231"/>
      <c r="E64" s="232"/>
      <c r="F64" s="282"/>
    </row>
    <row r="65" spans="1:7" x14ac:dyDescent="0.25">
      <c r="A65" s="105"/>
      <c r="B65" s="77"/>
      <c r="C65" s="115"/>
      <c r="D65" s="115"/>
      <c r="E65" s="115"/>
      <c r="F65" s="115"/>
    </row>
    <row r="67" spans="1:7" x14ac:dyDescent="0.25">
      <c r="E67" s="233"/>
    </row>
    <row r="68" spans="1:7" x14ac:dyDescent="0.25">
      <c r="C68" s="139"/>
      <c r="E68" s="233"/>
      <c r="F68" s="234"/>
    </row>
    <row r="69" spans="1:7" x14ac:dyDescent="0.25">
      <c r="C69" s="235"/>
      <c r="D69" s="236"/>
      <c r="E69" s="236"/>
      <c r="F69" s="236"/>
      <c r="G69" s="140"/>
    </row>
    <row r="70" spans="1:7" x14ac:dyDescent="0.25">
      <c r="C70" s="235"/>
    </row>
    <row r="71" spans="1:7" x14ac:dyDescent="0.25">
      <c r="C71" s="235"/>
    </row>
    <row r="72" spans="1:7" x14ac:dyDescent="0.25">
      <c r="C72" s="235"/>
    </row>
    <row r="76" spans="1:7" x14ac:dyDescent="0.25">
      <c r="F76" s="283">
        <v>5</v>
      </c>
    </row>
    <row r="77" spans="1:7" x14ac:dyDescent="0.25">
      <c r="C77" s="235"/>
    </row>
    <row r="78" spans="1:7" x14ac:dyDescent="0.25">
      <c r="C78" s="235"/>
    </row>
    <row r="79" spans="1:7" x14ac:dyDescent="0.25">
      <c r="C79" s="235"/>
    </row>
    <row r="80" spans="1:7" x14ac:dyDescent="0.25">
      <c r="C80" s="235"/>
    </row>
    <row r="81" spans="3:3" x14ac:dyDescent="0.25">
      <c r="C81" s="235"/>
    </row>
    <row r="82" spans="3:3" x14ac:dyDescent="0.25">
      <c r="C82" s="235"/>
    </row>
    <row r="83" spans="3:3" x14ac:dyDescent="0.25">
      <c r="C83" s="235"/>
    </row>
    <row r="84" spans="3:3" x14ac:dyDescent="0.25">
      <c r="C84" s="235"/>
    </row>
    <row r="85" spans="3:3" x14ac:dyDescent="0.25">
      <c r="C85" s="235"/>
    </row>
    <row r="86" spans="3:3" x14ac:dyDescent="0.25">
      <c r="C86" s="235"/>
    </row>
    <row r="87" spans="3:3" x14ac:dyDescent="0.25">
      <c r="C87" s="235"/>
    </row>
    <row r="88" spans="3:3" x14ac:dyDescent="0.25">
      <c r="C88" s="235"/>
    </row>
    <row r="89" spans="3:3" x14ac:dyDescent="0.25">
      <c r="C89" s="235"/>
    </row>
  </sheetData>
  <sheetProtection algorithmName="SHA-512" hashValue="QBYtBGJXrQzF3B5DY9vnMnDnoTlTTKQ+C4eno8u/CY496VmdmX9BSp+5GYpggK5mwUG4Ww+buLeI2zglGjwLxw==" saltValue="iRRU0NWkwS7JprUOt33qYg==" spinCount="100000" sheet="1" objects="1" scenarios="1" selectLockedCells="1" selectUnlockedCells="1"/>
  <mergeCells count="7">
    <mergeCell ref="A57:F57"/>
    <mergeCell ref="A1:F1"/>
    <mergeCell ref="A2:F2"/>
    <mergeCell ref="A3:F3"/>
    <mergeCell ref="A4:F4"/>
    <mergeCell ref="C6:D6"/>
    <mergeCell ref="E6:F6"/>
  </mergeCells>
  <printOptions horizontalCentered="1"/>
  <pageMargins left="0.98425196850393704" right="0.70866141732283472" top="0.98425196850393704" bottom="0.98425196850393704" header="0" footer="0.9842519685039370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0"/>
  <sheetViews>
    <sheetView zoomScaleNormal="100" zoomScaleSheetLayoutView="89" workbookViewId="0">
      <selection sqref="A1:F1"/>
    </sheetView>
  </sheetViews>
  <sheetFormatPr defaultColWidth="8.88671875" defaultRowHeight="13.8" x14ac:dyDescent="0.25"/>
  <cols>
    <col min="1" max="1" width="50.5546875" style="89" customWidth="1"/>
    <col min="2" max="2" width="10.88671875" style="89" customWidth="1"/>
    <col min="3" max="3" width="20.5546875" style="78" bestFit="1" customWidth="1"/>
    <col min="4" max="4" width="21.44140625" style="124" customWidth="1"/>
    <col min="5" max="5" width="21.33203125" style="89" bestFit="1" customWidth="1"/>
    <col min="6" max="6" width="20.44140625" style="89" customWidth="1"/>
    <col min="7" max="7" width="19.44140625" style="89" bestFit="1" customWidth="1"/>
    <col min="8" max="8" width="17.44140625" style="89" bestFit="1" customWidth="1"/>
    <col min="9" max="9" width="16.5546875" style="89" bestFit="1" customWidth="1"/>
    <col min="10" max="16384" width="8.88671875" style="89"/>
  </cols>
  <sheetData>
    <row r="1" spans="1:6" x14ac:dyDescent="0.25">
      <c r="A1" s="306" t="s">
        <v>0</v>
      </c>
      <c r="B1" s="306"/>
      <c r="C1" s="306"/>
      <c r="D1" s="306"/>
      <c r="E1" s="306"/>
      <c r="F1" s="306"/>
    </row>
    <row r="2" spans="1:6" x14ac:dyDescent="0.25">
      <c r="A2" s="306" t="s">
        <v>48</v>
      </c>
      <c r="B2" s="306"/>
      <c r="C2" s="306"/>
      <c r="D2" s="306"/>
      <c r="E2" s="306"/>
      <c r="F2" s="306"/>
    </row>
    <row r="3" spans="1:6" x14ac:dyDescent="0.25">
      <c r="A3" s="306" t="s">
        <v>98</v>
      </c>
      <c r="B3" s="306"/>
      <c r="C3" s="306"/>
      <c r="D3" s="306"/>
      <c r="E3" s="306"/>
      <c r="F3" s="306"/>
    </row>
    <row r="4" spans="1:6" x14ac:dyDescent="0.25">
      <c r="A4" s="312" t="s">
        <v>2</v>
      </c>
      <c r="B4" s="312"/>
      <c r="C4" s="312"/>
      <c r="D4" s="312"/>
      <c r="E4" s="312"/>
      <c r="F4" s="312"/>
    </row>
    <row r="5" spans="1:6" x14ac:dyDescent="0.25">
      <c r="A5" s="133"/>
      <c r="B5" s="133"/>
      <c r="D5" s="139"/>
      <c r="E5" s="90"/>
      <c r="F5" s="90"/>
    </row>
    <row r="6" spans="1:6" x14ac:dyDescent="0.25">
      <c r="A6" s="143"/>
      <c r="B6" s="92"/>
      <c r="C6" s="309" t="s">
        <v>4</v>
      </c>
      <c r="D6" s="309"/>
      <c r="E6" s="309" t="s">
        <v>5</v>
      </c>
      <c r="F6" s="309"/>
    </row>
    <row r="7" spans="1:6" ht="19.5" customHeight="1" x14ac:dyDescent="0.25">
      <c r="A7" s="133"/>
      <c r="B7" s="144" t="s">
        <v>3</v>
      </c>
      <c r="C7" s="237">
        <v>2022</v>
      </c>
      <c r="D7" s="145" t="s">
        <v>108</v>
      </c>
      <c r="E7" s="94">
        <v>2022</v>
      </c>
      <c r="F7" s="94">
        <v>2021</v>
      </c>
    </row>
    <row r="8" spans="1:6" ht="13.5" customHeight="1" x14ac:dyDescent="0.25">
      <c r="A8" s="146"/>
      <c r="B8" s="147"/>
      <c r="C8" s="238"/>
      <c r="D8" s="149" t="s">
        <v>110</v>
      </c>
      <c r="E8" s="148"/>
      <c r="F8" s="148"/>
    </row>
    <row r="9" spans="1:6" x14ac:dyDescent="0.25">
      <c r="A9" s="150" t="s">
        <v>49</v>
      </c>
      <c r="B9" s="151"/>
      <c r="D9" s="139"/>
      <c r="E9" s="90"/>
      <c r="F9" s="90"/>
    </row>
    <row r="10" spans="1:6" x14ac:dyDescent="0.25">
      <c r="A10" s="105" t="s">
        <v>50</v>
      </c>
      <c r="B10" s="152"/>
      <c r="C10" s="239">
        <v>51928504108</v>
      </c>
      <c r="D10" s="153">
        <v>43827088193</v>
      </c>
      <c r="E10" s="153">
        <v>50509917546</v>
      </c>
      <c r="F10" s="153">
        <v>40650274592</v>
      </c>
    </row>
    <row r="11" spans="1:6" x14ac:dyDescent="0.25">
      <c r="A11" s="105" t="s">
        <v>51</v>
      </c>
      <c r="B11" s="152" t="s">
        <v>252</v>
      </c>
      <c r="C11" s="239">
        <v>39070866036</v>
      </c>
      <c r="D11" s="153">
        <v>31653669297</v>
      </c>
      <c r="E11" s="153">
        <v>38941341949</v>
      </c>
      <c r="F11" s="153">
        <v>30938369641</v>
      </c>
    </row>
    <row r="12" spans="1:6" x14ac:dyDescent="0.25">
      <c r="A12" s="105" t="s">
        <v>8</v>
      </c>
      <c r="B12" s="152"/>
      <c r="C12" s="239">
        <v>2840780038</v>
      </c>
      <c r="D12" s="153">
        <v>2838780955</v>
      </c>
      <c r="E12" s="153">
        <v>2763129865</v>
      </c>
      <c r="F12" s="153">
        <v>2666888791</v>
      </c>
    </row>
    <row r="13" spans="1:6" x14ac:dyDescent="0.25">
      <c r="A13" s="105" t="s">
        <v>52</v>
      </c>
      <c r="B13" s="152"/>
      <c r="C13" s="239">
        <v>59069882</v>
      </c>
      <c r="D13" s="153">
        <v>7950899</v>
      </c>
      <c r="E13" s="153">
        <v>75274540</v>
      </c>
      <c r="F13" s="153">
        <v>24446377</v>
      </c>
    </row>
    <row r="14" spans="1:6" x14ac:dyDescent="0.25">
      <c r="A14" s="105" t="s">
        <v>53</v>
      </c>
      <c r="B14" s="152"/>
      <c r="C14" s="240">
        <v>45766262</v>
      </c>
      <c r="D14" s="154">
        <v>1051694</v>
      </c>
      <c r="E14" s="154">
        <v>173428441</v>
      </c>
      <c r="F14" s="154">
        <v>1051694</v>
      </c>
    </row>
    <row r="15" spans="1:6" x14ac:dyDescent="0.25">
      <c r="A15" s="155"/>
      <c r="B15" s="155"/>
      <c r="C15" s="241">
        <f>SUM(C10:C14)</f>
        <v>93944986326</v>
      </c>
      <c r="D15" s="156">
        <f>SUM(D10:D14)</f>
        <v>78328541038</v>
      </c>
      <c r="E15" s="156">
        <f>SUM(E10:E14)</f>
        <v>92463092341</v>
      </c>
      <c r="F15" s="156">
        <f>SUM(F10:F14)</f>
        <v>74281031095</v>
      </c>
    </row>
    <row r="16" spans="1:6" x14ac:dyDescent="0.25">
      <c r="A16" s="150" t="s">
        <v>54</v>
      </c>
      <c r="B16" s="151"/>
      <c r="C16" s="239"/>
      <c r="D16" s="153"/>
      <c r="E16" s="153"/>
      <c r="F16" s="153"/>
    </row>
    <row r="17" spans="1:7" x14ac:dyDescent="0.25">
      <c r="A17" s="105" t="s">
        <v>55</v>
      </c>
      <c r="B17" s="152"/>
      <c r="C17" s="239">
        <v>13588808848</v>
      </c>
      <c r="D17" s="153">
        <v>11399759792</v>
      </c>
      <c r="E17" s="153">
        <v>13461189046</v>
      </c>
      <c r="F17" s="153">
        <v>10995434258</v>
      </c>
    </row>
    <row r="18" spans="1:7" x14ac:dyDescent="0.25">
      <c r="A18" s="105" t="s">
        <v>56</v>
      </c>
      <c r="B18" s="152"/>
      <c r="C18" s="239">
        <v>1098095454</v>
      </c>
      <c r="D18" s="153">
        <v>756976677</v>
      </c>
      <c r="E18" s="153">
        <v>1027101193</v>
      </c>
      <c r="F18" s="153">
        <v>672888873</v>
      </c>
    </row>
    <row r="19" spans="1:7" x14ac:dyDescent="0.25">
      <c r="A19" s="105" t="s">
        <v>28</v>
      </c>
      <c r="B19" s="152"/>
      <c r="C19" s="239">
        <v>754506176</v>
      </c>
      <c r="D19" s="153">
        <v>292024616</v>
      </c>
      <c r="E19" s="153">
        <v>754506176</v>
      </c>
      <c r="F19" s="153">
        <v>292024616</v>
      </c>
    </row>
    <row r="20" spans="1:7" x14ac:dyDescent="0.25">
      <c r="A20" s="105" t="s">
        <v>77</v>
      </c>
      <c r="B20" s="152"/>
      <c r="C20" s="239">
        <v>69151629</v>
      </c>
      <c r="D20" s="153">
        <v>128366318</v>
      </c>
      <c r="E20" s="153">
        <v>199404154</v>
      </c>
      <c r="F20" s="153">
        <v>130523414</v>
      </c>
    </row>
    <row r="21" spans="1:7" x14ac:dyDescent="0.25">
      <c r="A21" s="105" t="s">
        <v>53</v>
      </c>
      <c r="B21" s="152"/>
      <c r="C21" s="240">
        <v>56787510</v>
      </c>
      <c r="D21" s="154">
        <v>74036576</v>
      </c>
      <c r="E21" s="154">
        <v>56787510</v>
      </c>
      <c r="F21" s="154">
        <v>173667</v>
      </c>
    </row>
    <row r="22" spans="1:7" x14ac:dyDescent="0.25">
      <c r="A22" s="157"/>
      <c r="B22" s="157"/>
      <c r="C22" s="241">
        <f>SUM(C17:C21)</f>
        <v>15567349617</v>
      </c>
      <c r="D22" s="156">
        <f>SUM(D17:D21)</f>
        <v>12651163979</v>
      </c>
      <c r="E22" s="156">
        <f>SUM(E17:E21)</f>
        <v>15498988079</v>
      </c>
      <c r="F22" s="156">
        <f>SUM(F17:F21)</f>
        <v>12091044828</v>
      </c>
    </row>
    <row r="23" spans="1:7" x14ac:dyDescent="0.25">
      <c r="A23" s="150" t="s">
        <v>57</v>
      </c>
      <c r="B23" s="151"/>
      <c r="C23" s="242">
        <f>+C15-C22</f>
        <v>78377636709</v>
      </c>
      <c r="D23" s="158">
        <f>+D15-D22</f>
        <v>65677377059</v>
      </c>
      <c r="E23" s="158">
        <f>+E15-E22</f>
        <v>76964104262</v>
      </c>
      <c r="F23" s="158">
        <f>+F15-F22</f>
        <v>62189986267</v>
      </c>
    </row>
    <row r="24" spans="1:7" ht="30.75" customHeight="1" x14ac:dyDescent="0.25">
      <c r="A24" s="159" t="s">
        <v>220</v>
      </c>
      <c r="B24" s="160" t="s">
        <v>162</v>
      </c>
      <c r="C24" s="243">
        <v>10467600844</v>
      </c>
      <c r="D24" s="161">
        <v>2831942632</v>
      </c>
      <c r="E24" s="161">
        <v>10258407382</v>
      </c>
      <c r="F24" s="161">
        <v>2456430325</v>
      </c>
      <c r="G24" s="162"/>
    </row>
    <row r="25" spans="1:7" x14ac:dyDescent="0.25">
      <c r="A25" s="150"/>
      <c r="B25" s="152"/>
      <c r="C25" s="242"/>
      <c r="D25" s="158"/>
      <c r="E25" s="158"/>
      <c r="F25" s="158"/>
    </row>
    <row r="26" spans="1:7" x14ac:dyDescent="0.25">
      <c r="A26" s="133" t="s">
        <v>58</v>
      </c>
      <c r="B26" s="151"/>
      <c r="C26" s="242"/>
      <c r="D26" s="158"/>
      <c r="E26" s="158"/>
      <c r="F26" s="158"/>
    </row>
    <row r="27" spans="1:7" ht="15.75" customHeight="1" x14ac:dyDescent="0.25">
      <c r="A27" s="311" t="s">
        <v>59</v>
      </c>
      <c r="B27" s="311"/>
      <c r="C27" s="243">
        <f>+C23-C24</f>
        <v>67910035865</v>
      </c>
      <c r="D27" s="161">
        <f>+D23-D24</f>
        <v>62845434427</v>
      </c>
      <c r="E27" s="161">
        <f>+E23-E24</f>
        <v>66705696880</v>
      </c>
      <c r="F27" s="161">
        <f>+F23-F24</f>
        <v>59733555942</v>
      </c>
    </row>
    <row r="28" spans="1:7" x14ac:dyDescent="0.25">
      <c r="A28" s="151"/>
      <c r="B28" s="151"/>
      <c r="C28" s="242"/>
      <c r="D28" s="158"/>
      <c r="E28" s="158"/>
      <c r="F28" s="158"/>
    </row>
    <row r="29" spans="1:7" x14ac:dyDescent="0.25">
      <c r="A29" s="163" t="s">
        <v>60</v>
      </c>
      <c r="B29" s="151"/>
      <c r="C29" s="239"/>
      <c r="D29" s="153"/>
      <c r="E29" s="153"/>
      <c r="F29" s="153"/>
    </row>
    <row r="30" spans="1:7" x14ac:dyDescent="0.25">
      <c r="A30" s="164" t="s">
        <v>61</v>
      </c>
      <c r="B30" s="152"/>
      <c r="C30" s="239">
        <v>1064512946</v>
      </c>
      <c r="D30" s="153">
        <v>933722805</v>
      </c>
      <c r="E30" s="153">
        <v>1054950998</v>
      </c>
      <c r="F30" s="153">
        <v>932149988</v>
      </c>
    </row>
    <row r="31" spans="1:7" x14ac:dyDescent="0.25">
      <c r="A31" s="164" t="s">
        <v>62</v>
      </c>
      <c r="B31" s="152"/>
      <c r="C31" s="239">
        <v>4212962506</v>
      </c>
      <c r="D31" s="153">
        <v>2829211109</v>
      </c>
      <c r="E31" s="153">
        <v>3581723151</v>
      </c>
      <c r="F31" s="153">
        <v>2191714597</v>
      </c>
    </row>
    <row r="32" spans="1:7" x14ac:dyDescent="0.25">
      <c r="A32" s="164" t="s">
        <v>66</v>
      </c>
      <c r="B32" s="152"/>
      <c r="C32" s="244">
        <v>3253600885</v>
      </c>
      <c r="D32" s="119">
        <v>2335858762</v>
      </c>
      <c r="E32" s="119">
        <v>3253601208</v>
      </c>
      <c r="F32" s="119">
        <v>2295742670</v>
      </c>
    </row>
    <row r="33" spans="1:6" x14ac:dyDescent="0.25">
      <c r="A33" s="164" t="s">
        <v>63</v>
      </c>
      <c r="B33" s="152"/>
      <c r="C33" s="239">
        <v>764555867</v>
      </c>
      <c r="D33" s="153">
        <v>492565619</v>
      </c>
      <c r="E33" s="153">
        <v>764555867</v>
      </c>
      <c r="F33" s="153">
        <v>492565619</v>
      </c>
    </row>
    <row r="34" spans="1:6" ht="27.6" x14ac:dyDescent="0.25">
      <c r="A34" s="113" t="s">
        <v>64</v>
      </c>
      <c r="B34" s="77" t="s">
        <v>253</v>
      </c>
      <c r="C34" s="239">
        <v>43922381</v>
      </c>
      <c r="D34" s="153">
        <v>69480</v>
      </c>
      <c r="E34" s="153">
        <v>43380681</v>
      </c>
      <c r="F34" s="153">
        <v>69480</v>
      </c>
    </row>
    <row r="35" spans="1:6" x14ac:dyDescent="0.25">
      <c r="A35" s="78" t="s">
        <v>109</v>
      </c>
      <c r="B35" s="77"/>
      <c r="C35" s="239"/>
      <c r="D35" s="153">
        <v>59376922</v>
      </c>
      <c r="E35" s="153"/>
      <c r="F35" s="153"/>
    </row>
    <row r="36" spans="1:6" ht="27" customHeight="1" x14ac:dyDescent="0.25">
      <c r="A36" s="113" t="s">
        <v>65</v>
      </c>
      <c r="B36" s="77" t="s">
        <v>254</v>
      </c>
      <c r="C36" s="251">
        <v>0</v>
      </c>
      <c r="D36" s="153">
        <v>31500408</v>
      </c>
      <c r="E36" s="297">
        <v>0</v>
      </c>
      <c r="F36" s="153">
        <v>31500408</v>
      </c>
    </row>
    <row r="37" spans="1:6" x14ac:dyDescent="0.25">
      <c r="A37" s="164" t="s">
        <v>67</v>
      </c>
      <c r="B37" s="102">
        <v>35</v>
      </c>
      <c r="C37" s="240">
        <v>12237660001</v>
      </c>
      <c r="D37" s="154">
        <v>13760260183</v>
      </c>
      <c r="E37" s="154">
        <v>14478740168</v>
      </c>
      <c r="F37" s="154">
        <v>1213151064</v>
      </c>
    </row>
    <row r="38" spans="1:6" x14ac:dyDescent="0.25">
      <c r="A38" s="157"/>
      <c r="B38" s="157"/>
      <c r="C38" s="241">
        <f>SUM(C30:C37)</f>
        <v>21577214586</v>
      </c>
      <c r="D38" s="156">
        <f>SUM(D30:D37)</f>
        <v>20442565288</v>
      </c>
      <c r="E38" s="156">
        <f>SUM(E30:E37)</f>
        <v>23176952073</v>
      </c>
      <c r="F38" s="156">
        <f>SUM(F30:F37)</f>
        <v>7156893826</v>
      </c>
    </row>
    <row r="39" spans="1:6" x14ac:dyDescent="0.25">
      <c r="A39" s="150" t="s">
        <v>68</v>
      </c>
      <c r="B39" s="151"/>
      <c r="C39" s="239"/>
      <c r="D39" s="153"/>
      <c r="E39" s="153"/>
      <c r="F39" s="153"/>
    </row>
    <row r="40" spans="1:6" x14ac:dyDescent="0.25">
      <c r="A40" s="105" t="s">
        <v>69</v>
      </c>
      <c r="B40" s="152"/>
      <c r="C40" s="239">
        <v>19464173291</v>
      </c>
      <c r="D40" s="153">
        <v>15556000554</v>
      </c>
      <c r="E40" s="153">
        <v>18728610307</v>
      </c>
      <c r="F40" s="153">
        <v>14284684314</v>
      </c>
    </row>
    <row r="41" spans="1:6" x14ac:dyDescent="0.25">
      <c r="A41" s="105" t="s">
        <v>70</v>
      </c>
      <c r="B41" s="152"/>
      <c r="C41" s="239">
        <v>7547847494</v>
      </c>
      <c r="D41" s="153">
        <v>6138262478</v>
      </c>
      <c r="E41" s="153">
        <v>7381789022</v>
      </c>
      <c r="F41" s="153">
        <v>5590758425</v>
      </c>
    </row>
    <row r="42" spans="1:6" ht="15" customHeight="1" x14ac:dyDescent="0.25">
      <c r="A42" s="78" t="s">
        <v>78</v>
      </c>
      <c r="B42" s="102" t="s">
        <v>255</v>
      </c>
      <c r="C42" s="239">
        <v>3223633191</v>
      </c>
      <c r="D42" s="153">
        <v>1846610753</v>
      </c>
      <c r="E42" s="153">
        <v>3218508804</v>
      </c>
      <c r="F42" s="153">
        <v>1846610753</v>
      </c>
    </row>
    <row r="43" spans="1:6" ht="31.5" customHeight="1" x14ac:dyDescent="0.25">
      <c r="A43" s="113" t="s">
        <v>107</v>
      </c>
      <c r="B43" s="102" t="s">
        <v>254</v>
      </c>
      <c r="C43" s="239">
        <v>31562951</v>
      </c>
      <c r="D43" s="153"/>
      <c r="E43" s="153">
        <v>31562951</v>
      </c>
      <c r="F43" s="153"/>
    </row>
    <row r="44" spans="1:6" x14ac:dyDescent="0.25">
      <c r="A44" s="105" t="s">
        <v>71</v>
      </c>
      <c r="B44" s="152"/>
      <c r="C44" s="239">
        <v>3737282581</v>
      </c>
      <c r="D44" s="153">
        <v>2930221011</v>
      </c>
      <c r="E44" s="153">
        <v>3557021459</v>
      </c>
      <c r="F44" s="153">
        <v>2333069243</v>
      </c>
    </row>
    <row r="45" spans="1:6" x14ac:dyDescent="0.25">
      <c r="A45" s="105" t="s">
        <v>72</v>
      </c>
      <c r="B45" s="152"/>
      <c r="C45" s="239">
        <v>1211590245</v>
      </c>
      <c r="D45" s="153">
        <v>488803615</v>
      </c>
      <c r="E45" s="153">
        <v>1217474407</v>
      </c>
      <c r="F45" s="153">
        <v>828215037</v>
      </c>
    </row>
    <row r="46" spans="1:6" x14ac:dyDescent="0.25">
      <c r="A46" s="105" t="s">
        <v>73</v>
      </c>
      <c r="B46" s="102">
        <v>37</v>
      </c>
      <c r="C46" s="239">
        <v>20898686200</v>
      </c>
      <c r="D46" s="153">
        <v>17812860503</v>
      </c>
      <c r="E46" s="154">
        <v>19557028877</v>
      </c>
      <c r="F46" s="154">
        <v>16275484188</v>
      </c>
    </row>
    <row r="47" spans="1:6" x14ac:dyDescent="0.25">
      <c r="A47" s="157"/>
      <c r="B47" s="157"/>
      <c r="C47" s="241">
        <f>SUM(C40:C46)</f>
        <v>56114775953</v>
      </c>
      <c r="D47" s="156">
        <f>SUM(D40:D46)</f>
        <v>44772758914</v>
      </c>
      <c r="E47" s="156">
        <f>SUM(E40:E46)</f>
        <v>53691995827</v>
      </c>
      <c r="F47" s="156">
        <f>SUM(F40:F46)</f>
        <v>41158821960</v>
      </c>
    </row>
    <row r="48" spans="1:6" x14ac:dyDescent="0.25">
      <c r="A48" s="163" t="s">
        <v>74</v>
      </c>
      <c r="B48" s="150"/>
      <c r="C48" s="245">
        <f>+C27+C38-C47</f>
        <v>33372474498</v>
      </c>
      <c r="D48" s="115">
        <f>+D27+D38-D47</f>
        <v>38515240801</v>
      </c>
      <c r="E48" s="115">
        <f>+E27+E38-E47</f>
        <v>36190653126</v>
      </c>
      <c r="F48" s="115">
        <f>+F27+F38-F47</f>
        <v>25731627808</v>
      </c>
    </row>
    <row r="49" spans="1:7" x14ac:dyDescent="0.25">
      <c r="A49" s="133" t="s">
        <v>75</v>
      </c>
      <c r="B49" s="102">
        <v>26</v>
      </c>
      <c r="C49" s="240">
        <v>723502772</v>
      </c>
      <c r="D49" s="154">
        <v>1126142384</v>
      </c>
      <c r="E49" s="154">
        <v>573935462</v>
      </c>
      <c r="F49" s="154">
        <v>774873684</v>
      </c>
    </row>
    <row r="50" spans="1:7" x14ac:dyDescent="0.25">
      <c r="A50" s="165" t="s">
        <v>112</v>
      </c>
      <c r="B50" s="160">
        <v>26</v>
      </c>
      <c r="C50" s="246">
        <v>-3162565753</v>
      </c>
      <c r="D50" s="166"/>
      <c r="E50" s="166">
        <v>-3146662099</v>
      </c>
      <c r="F50" s="166"/>
    </row>
    <row r="51" spans="1:7" x14ac:dyDescent="0.25">
      <c r="A51" s="120" t="s">
        <v>76</v>
      </c>
      <c r="B51" s="155"/>
      <c r="C51" s="247">
        <f>+C48-C49-C50</f>
        <v>35811537479</v>
      </c>
      <c r="D51" s="167">
        <f>+D48-D49</f>
        <v>37389098417</v>
      </c>
      <c r="E51" s="167">
        <f>+E48-E49-E50</f>
        <v>38763379763</v>
      </c>
      <c r="F51" s="167">
        <f>+F48-F49</f>
        <v>24956754124</v>
      </c>
    </row>
    <row r="52" spans="1:7" x14ac:dyDescent="0.25">
      <c r="A52" s="123" t="s">
        <v>118</v>
      </c>
      <c r="B52" s="151"/>
      <c r="C52" s="248"/>
      <c r="D52" s="168"/>
      <c r="E52" s="168"/>
      <c r="F52" s="168"/>
    </row>
    <row r="53" spans="1:7" x14ac:dyDescent="0.25">
      <c r="A53" s="123" t="s">
        <v>123</v>
      </c>
      <c r="B53" s="151"/>
      <c r="C53" s="248">
        <f>+C51-C54</f>
        <v>35810617292</v>
      </c>
      <c r="D53" s="168"/>
      <c r="E53" s="168"/>
      <c r="F53" s="168"/>
    </row>
    <row r="54" spans="1:7" x14ac:dyDescent="0.25">
      <c r="A54" s="123" t="s">
        <v>119</v>
      </c>
      <c r="B54" s="151"/>
      <c r="C54" s="248">
        <v>920187</v>
      </c>
      <c r="D54" s="168"/>
      <c r="E54" s="168"/>
      <c r="F54" s="168"/>
    </row>
    <row r="55" spans="1:7" x14ac:dyDescent="0.25">
      <c r="A55" s="120"/>
      <c r="B55" s="155"/>
      <c r="C55" s="247">
        <f>+C53+C54</f>
        <v>35811537479</v>
      </c>
      <c r="D55" s="167"/>
      <c r="E55" s="167"/>
      <c r="F55" s="167"/>
    </row>
    <row r="56" spans="1:7" x14ac:dyDescent="0.25">
      <c r="A56" s="123"/>
      <c r="B56" s="151"/>
      <c r="C56" s="248"/>
      <c r="D56" s="168"/>
      <c r="E56" s="168"/>
      <c r="F56" s="168"/>
    </row>
    <row r="57" spans="1:7" x14ac:dyDescent="0.25">
      <c r="A57" s="120" t="s">
        <v>76</v>
      </c>
      <c r="B57" s="155"/>
      <c r="C57" s="247">
        <f>+C51</f>
        <v>35811537479</v>
      </c>
      <c r="D57" s="167">
        <f>+D51</f>
        <v>37389098417</v>
      </c>
      <c r="E57" s="167">
        <f>+E51</f>
        <v>38763379763</v>
      </c>
      <c r="F57" s="167">
        <f>+F51</f>
        <v>24956754124</v>
      </c>
    </row>
    <row r="58" spans="1:7" x14ac:dyDescent="0.25">
      <c r="A58" s="133" t="s">
        <v>121</v>
      </c>
      <c r="B58" s="102">
        <v>34</v>
      </c>
      <c r="C58" s="248"/>
      <c r="D58" s="168"/>
      <c r="E58" s="168"/>
      <c r="F58" s="168"/>
    </row>
    <row r="59" spans="1:7" x14ac:dyDescent="0.25">
      <c r="A59" s="133" t="s">
        <v>122</v>
      </c>
      <c r="B59" s="102"/>
      <c r="C59" s="248"/>
      <c r="D59" s="168"/>
      <c r="E59" s="168"/>
      <c r="F59" s="168"/>
    </row>
    <row r="60" spans="1:7" x14ac:dyDescent="0.25">
      <c r="A60" s="133" t="s">
        <v>126</v>
      </c>
      <c r="B60" s="102"/>
      <c r="C60" s="248"/>
      <c r="D60" s="168"/>
      <c r="E60" s="168"/>
      <c r="F60" s="168"/>
    </row>
    <row r="61" spans="1:7" x14ac:dyDescent="0.25">
      <c r="A61" s="78" t="s">
        <v>127</v>
      </c>
      <c r="B61" s="102"/>
      <c r="C61" s="248">
        <v>-1156101820</v>
      </c>
      <c r="D61" s="168">
        <v>405935299</v>
      </c>
      <c r="E61" s="168">
        <v>-1174821969</v>
      </c>
      <c r="F61" s="168">
        <v>405935299</v>
      </c>
      <c r="G61" s="124"/>
    </row>
    <row r="62" spans="1:7" x14ac:dyDescent="0.25">
      <c r="A62" s="78" t="s">
        <v>45</v>
      </c>
      <c r="B62" s="102"/>
      <c r="C62" s="248">
        <v>-5434799</v>
      </c>
      <c r="D62" s="168">
        <v>3358616</v>
      </c>
      <c r="E62" s="168"/>
      <c r="F62" s="168"/>
      <c r="G62" s="124"/>
    </row>
    <row r="63" spans="1:7" x14ac:dyDescent="0.25">
      <c r="A63" s="146" t="s">
        <v>128</v>
      </c>
      <c r="B63" s="160"/>
      <c r="C63" s="249">
        <v>137815535</v>
      </c>
      <c r="D63" s="169">
        <v>63955499</v>
      </c>
      <c r="E63" s="169">
        <v>136365978</v>
      </c>
      <c r="F63" s="169">
        <v>201280413</v>
      </c>
    </row>
    <row r="64" spans="1:7" x14ac:dyDescent="0.25">
      <c r="A64" s="92"/>
      <c r="B64" s="170"/>
      <c r="C64" s="247">
        <f>SUM(C61:C63)</f>
        <v>-1023721084</v>
      </c>
      <c r="D64" s="167">
        <f t="shared" ref="D64:F64" si="0">SUM(D61:D63)</f>
        <v>473249414</v>
      </c>
      <c r="E64" s="167">
        <f t="shared" si="0"/>
        <v>-1038455991</v>
      </c>
      <c r="F64" s="167">
        <f t="shared" si="0"/>
        <v>607215712</v>
      </c>
    </row>
    <row r="65" spans="1:6" x14ac:dyDescent="0.25">
      <c r="A65" s="133" t="s">
        <v>129</v>
      </c>
      <c r="B65" s="102"/>
      <c r="C65" s="248"/>
      <c r="D65" s="168"/>
      <c r="E65" s="168"/>
      <c r="F65" s="168"/>
    </row>
    <row r="66" spans="1:6" x14ac:dyDescent="0.25">
      <c r="A66" s="78" t="s">
        <v>130</v>
      </c>
      <c r="B66" s="102"/>
      <c r="C66" s="248">
        <v>-17622500061</v>
      </c>
      <c r="D66" s="168">
        <v>-9959990311</v>
      </c>
      <c r="E66" s="168">
        <v>-18124294665</v>
      </c>
      <c r="F66" s="168">
        <v>-9448458671</v>
      </c>
    </row>
    <row r="67" spans="1:6" x14ac:dyDescent="0.25">
      <c r="A67" s="165"/>
      <c r="B67" s="160"/>
      <c r="C67" s="249"/>
      <c r="D67" s="169"/>
      <c r="E67" s="169"/>
      <c r="F67" s="169"/>
    </row>
    <row r="68" spans="1:6" x14ac:dyDescent="0.25">
      <c r="A68" s="143"/>
      <c r="B68" s="170"/>
      <c r="C68" s="247">
        <f>+C66</f>
        <v>-17622500061</v>
      </c>
      <c r="D68" s="167">
        <f>+D66</f>
        <v>-9959990311</v>
      </c>
      <c r="E68" s="167">
        <f>+E66</f>
        <v>-18124294665</v>
      </c>
      <c r="F68" s="167">
        <f>+F66</f>
        <v>-9448458671</v>
      </c>
    </row>
    <row r="69" spans="1:6" x14ac:dyDescent="0.25">
      <c r="A69" s="143"/>
      <c r="B69" s="170"/>
      <c r="C69" s="247">
        <f>+C64+C68</f>
        <v>-18646221145</v>
      </c>
      <c r="D69" s="167">
        <f t="shared" ref="D69:F69" si="1">+D64+D68</f>
        <v>-9486740897</v>
      </c>
      <c r="E69" s="167">
        <f t="shared" si="1"/>
        <v>-19162750656</v>
      </c>
      <c r="F69" s="167">
        <f t="shared" si="1"/>
        <v>-8841242959</v>
      </c>
    </row>
    <row r="70" spans="1:6" x14ac:dyDescent="0.25">
      <c r="A70" s="123" t="s">
        <v>118</v>
      </c>
      <c r="B70" s="151"/>
      <c r="C70" s="248"/>
      <c r="D70" s="168"/>
      <c r="E70" s="168"/>
      <c r="F70" s="168"/>
    </row>
    <row r="71" spans="1:6" x14ac:dyDescent="0.25">
      <c r="A71" s="123" t="s">
        <v>123</v>
      </c>
      <c r="B71" s="151"/>
      <c r="C71" s="248">
        <f>+C69-C72</f>
        <v>-18645900256</v>
      </c>
      <c r="D71" s="168"/>
      <c r="E71" s="168"/>
      <c r="F71" s="168"/>
    </row>
    <row r="72" spans="1:6" x14ac:dyDescent="0.25">
      <c r="A72" s="123" t="s">
        <v>119</v>
      </c>
      <c r="B72" s="151"/>
      <c r="C72" s="248">
        <v>-320889</v>
      </c>
      <c r="D72" s="168"/>
      <c r="E72" s="168"/>
      <c r="F72" s="168"/>
    </row>
    <row r="73" spans="1:6" x14ac:dyDescent="0.25">
      <c r="A73" s="120"/>
      <c r="B73" s="155"/>
      <c r="C73" s="247">
        <f>+C71+C72</f>
        <v>-18646221145</v>
      </c>
      <c r="D73" s="167"/>
      <c r="E73" s="167"/>
      <c r="F73" s="167"/>
    </row>
    <row r="74" spans="1:6" x14ac:dyDescent="0.25">
      <c r="A74" s="120"/>
      <c r="B74" s="155"/>
      <c r="C74" s="247"/>
      <c r="D74" s="167"/>
      <c r="E74" s="167"/>
      <c r="F74" s="167"/>
    </row>
    <row r="75" spans="1:6" x14ac:dyDescent="0.25">
      <c r="A75" s="143" t="s">
        <v>165</v>
      </c>
      <c r="B75" s="143"/>
      <c r="C75" s="250">
        <f>+C57+C69</f>
        <v>17165316334</v>
      </c>
      <c r="D75" s="171">
        <f t="shared" ref="D75:F75" si="2">+D57+D69</f>
        <v>27902357520</v>
      </c>
      <c r="E75" s="171">
        <f t="shared" si="2"/>
        <v>19600629107</v>
      </c>
      <c r="F75" s="171">
        <f t="shared" si="2"/>
        <v>16115511165</v>
      </c>
    </row>
    <row r="76" spans="1:6" x14ac:dyDescent="0.25">
      <c r="A76" s="78"/>
      <c r="B76" s="78"/>
      <c r="C76" s="239"/>
      <c r="D76" s="153"/>
      <c r="E76" s="153"/>
      <c r="F76" s="153"/>
    </row>
    <row r="77" spans="1:6" x14ac:dyDescent="0.25">
      <c r="A77" s="305" t="s">
        <v>262</v>
      </c>
      <c r="B77" s="305"/>
      <c r="C77" s="305"/>
      <c r="D77" s="305"/>
      <c r="E77" s="305"/>
      <c r="F77" s="305"/>
    </row>
    <row r="78" spans="1:6" x14ac:dyDescent="0.25">
      <c r="D78" s="313"/>
      <c r="E78" s="313"/>
      <c r="F78" s="283">
        <v>6</v>
      </c>
    </row>
    <row r="79" spans="1:6" x14ac:dyDescent="0.25">
      <c r="A79" s="138"/>
      <c r="D79" s="133"/>
      <c r="E79" s="133"/>
      <c r="F79" s="90"/>
    </row>
    <row r="80" spans="1:6" x14ac:dyDescent="0.25">
      <c r="A80" s="138"/>
      <c r="D80" s="80"/>
      <c r="E80" s="80"/>
      <c r="F80" s="172"/>
    </row>
    <row r="81" spans="1:9" x14ac:dyDescent="0.25">
      <c r="A81" s="138"/>
      <c r="D81" s="134"/>
      <c r="E81" s="134"/>
      <c r="F81" s="139"/>
    </row>
    <row r="82" spans="1:9" ht="18" customHeight="1" x14ac:dyDescent="0.25">
      <c r="A82" s="138"/>
      <c r="D82" s="135"/>
      <c r="E82" s="135"/>
      <c r="F82" s="139"/>
    </row>
    <row r="83" spans="1:9" ht="16.5" customHeight="1" x14ac:dyDescent="0.25">
      <c r="A83" s="138"/>
      <c r="D83" s="134"/>
      <c r="E83" s="136"/>
      <c r="F83" s="139"/>
    </row>
    <row r="84" spans="1:9" x14ac:dyDescent="0.25">
      <c r="A84" s="138"/>
      <c r="D84" s="137"/>
      <c r="E84" s="138"/>
    </row>
    <row r="89" spans="1:9" hidden="1" x14ac:dyDescent="0.25">
      <c r="E89" s="310" t="s">
        <v>131</v>
      </c>
      <c r="F89" s="310"/>
      <c r="G89" s="126" t="s">
        <v>134</v>
      </c>
      <c r="H89" s="126">
        <v>2020</v>
      </c>
      <c r="I89" s="173" t="s">
        <v>134</v>
      </c>
    </row>
    <row r="90" spans="1:9" hidden="1" x14ac:dyDescent="0.25">
      <c r="B90" s="89" t="s">
        <v>164</v>
      </c>
      <c r="C90" s="239">
        <v>-320889</v>
      </c>
      <c r="E90" s="141">
        <v>63688958.460000001</v>
      </c>
      <c r="F90" s="141">
        <v>73495897.219999999</v>
      </c>
      <c r="G90" s="174">
        <f>+E90-F90</f>
        <v>-9806938.7599999979</v>
      </c>
      <c r="H90" s="125">
        <v>-63616930.789999999</v>
      </c>
      <c r="I90" s="174">
        <f>+F90-H90</f>
        <v>137112828.00999999</v>
      </c>
    </row>
    <row r="91" spans="1:9" hidden="1" x14ac:dyDescent="0.25">
      <c r="C91" s="252">
        <f>+C54</f>
        <v>920187</v>
      </c>
    </row>
    <row r="92" spans="1:9" hidden="1" x14ac:dyDescent="0.25">
      <c r="C92" s="253">
        <f>+C90+C91</f>
        <v>599298</v>
      </c>
      <c r="E92" s="174"/>
    </row>
    <row r="93" spans="1:9" hidden="1" x14ac:dyDescent="0.25">
      <c r="E93" s="162"/>
    </row>
    <row r="94" spans="1:9" hidden="1" x14ac:dyDescent="0.25">
      <c r="E94" s="162"/>
    </row>
    <row r="95" spans="1:9" hidden="1" x14ac:dyDescent="0.25">
      <c r="E95" s="310" t="s">
        <v>132</v>
      </c>
      <c r="F95" s="310"/>
      <c r="G95" s="310"/>
    </row>
    <row r="96" spans="1:9" hidden="1" x14ac:dyDescent="0.25">
      <c r="F96" s="162">
        <v>52124178.979999997</v>
      </c>
      <c r="H96" s="125"/>
    </row>
    <row r="97" spans="5:9" hidden="1" x14ac:dyDescent="0.25">
      <c r="F97" s="162">
        <v>-24469914.030000001</v>
      </c>
    </row>
    <row r="98" spans="5:9" ht="14.4" hidden="1" thickBot="1" x14ac:dyDescent="0.3">
      <c r="E98" s="162">
        <v>173827181.31</v>
      </c>
      <c r="F98" s="175">
        <f>+F96+F97</f>
        <v>27654264.949999996</v>
      </c>
      <c r="G98" s="174">
        <f>+E98-F98</f>
        <v>146172916.36000001</v>
      </c>
      <c r="H98" s="125">
        <f>-22302272.1-14211047.84</f>
        <v>-36513319.939999998</v>
      </c>
      <c r="I98" s="174">
        <f>+F98-H98</f>
        <v>64167584.889999993</v>
      </c>
    </row>
    <row r="99" spans="5:9" hidden="1" x14ac:dyDescent="0.25"/>
    <row r="100" spans="5:9" hidden="1" x14ac:dyDescent="0.25">
      <c r="H100" s="125"/>
    </row>
    <row r="101" spans="5:9" hidden="1" x14ac:dyDescent="0.25"/>
    <row r="102" spans="5:9" hidden="1" x14ac:dyDescent="0.25">
      <c r="E102" s="310" t="s">
        <v>133</v>
      </c>
      <c r="F102" s="310"/>
      <c r="G102" s="310"/>
    </row>
    <row r="103" spans="5:9" hidden="1" x14ac:dyDescent="0.25">
      <c r="E103" s="162">
        <v>237516140</v>
      </c>
      <c r="F103" s="162">
        <v>101150162.16999999</v>
      </c>
      <c r="G103" s="174">
        <f>+E103-F103</f>
        <v>136365977.83000001</v>
      </c>
      <c r="H103" s="125">
        <v>-100130250.72999999</v>
      </c>
      <c r="I103" s="174">
        <f>+F103-H103</f>
        <v>201280412.89999998</v>
      </c>
    </row>
    <row r="104" spans="5:9" hidden="1" x14ac:dyDescent="0.25"/>
    <row r="105" spans="5:9" hidden="1" x14ac:dyDescent="0.25"/>
    <row r="106" spans="5:9" hidden="1" x14ac:dyDescent="0.25">
      <c r="F106" s="126" t="s">
        <v>135</v>
      </c>
    </row>
    <row r="107" spans="5:9" hidden="1" x14ac:dyDescent="0.25">
      <c r="E107" s="176">
        <v>216945</v>
      </c>
      <c r="F107" s="176">
        <v>-47582</v>
      </c>
      <c r="G107" s="124">
        <f>+E107-F107</f>
        <v>264527</v>
      </c>
    </row>
    <row r="108" spans="5:9" hidden="1" x14ac:dyDescent="0.25"/>
    <row r="109" spans="5:9" hidden="1" x14ac:dyDescent="0.25"/>
    <row r="110" spans="5:9" hidden="1" x14ac:dyDescent="0.25"/>
    <row r="111" spans="5:9" hidden="1" x14ac:dyDescent="0.25"/>
    <row r="112" spans="5:9" hidden="1" x14ac:dyDescent="0.25"/>
    <row r="113" spans="4:7" hidden="1" x14ac:dyDescent="0.25"/>
    <row r="114" spans="4:7" hidden="1" x14ac:dyDescent="0.25">
      <c r="D114" s="124" t="s">
        <v>136</v>
      </c>
      <c r="E114" s="162">
        <v>50353966</v>
      </c>
      <c r="F114" s="162">
        <v>53107897</v>
      </c>
      <c r="G114" s="174">
        <f>+E114-F114</f>
        <v>-2753931</v>
      </c>
    </row>
    <row r="115" spans="4:7" hidden="1" x14ac:dyDescent="0.25"/>
    <row r="116" spans="4:7" hidden="1" x14ac:dyDescent="0.25">
      <c r="D116" s="124" t="s">
        <v>137</v>
      </c>
      <c r="E116" s="162">
        <v>18731908</v>
      </c>
    </row>
    <row r="117" spans="4:7" hidden="1" x14ac:dyDescent="0.25"/>
    <row r="118" spans="4:7" hidden="1" x14ac:dyDescent="0.25">
      <c r="D118" s="124" t="s">
        <v>138</v>
      </c>
      <c r="E118" s="162">
        <v>-4803455</v>
      </c>
    </row>
    <row r="119" spans="4:7" hidden="1" x14ac:dyDescent="0.25"/>
    <row r="120" spans="4:7" hidden="1" x14ac:dyDescent="0.25"/>
    <row r="121" spans="4:7" hidden="1" x14ac:dyDescent="0.25"/>
    <row r="122" spans="4:7" hidden="1" x14ac:dyDescent="0.25"/>
    <row r="123" spans="4:7" hidden="1" x14ac:dyDescent="0.25"/>
    <row r="124" spans="4:7" hidden="1" x14ac:dyDescent="0.25"/>
    <row r="125" spans="4:7" hidden="1" x14ac:dyDescent="0.25"/>
    <row r="126" spans="4:7" hidden="1" x14ac:dyDescent="0.25"/>
    <row r="127" spans="4:7" hidden="1" x14ac:dyDescent="0.25"/>
    <row r="128" spans="4:7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</sheetData>
  <sheetProtection algorithmName="SHA-512" hashValue="nd0K44NnvlG5ansfWZnTmOmxadcM3rfkxYOJHGydiT23ypCqh4W82iaTtOccWlyQfXoi446D/7KRCk3485zdNw==" saltValue="YAo1rJMlgQzRc5gBQwK/qA==" spinCount="100000" sheet="1" objects="1" scenarios="1" selectLockedCells="1" selectUnlockedCells="1"/>
  <mergeCells count="12">
    <mergeCell ref="E95:G95"/>
    <mergeCell ref="E102:G102"/>
    <mergeCell ref="E89:F89"/>
    <mergeCell ref="A27:B27"/>
    <mergeCell ref="A1:F1"/>
    <mergeCell ref="A2:F2"/>
    <mergeCell ref="A3:F3"/>
    <mergeCell ref="A4:F4"/>
    <mergeCell ref="C6:D6"/>
    <mergeCell ref="E6:F6"/>
    <mergeCell ref="D78:E78"/>
    <mergeCell ref="A77:F77"/>
  </mergeCells>
  <printOptions horizontalCentered="1"/>
  <pageMargins left="0.98425196850393704" right="0.70866141732283472" top="0.98425196850393704" bottom="0.98425196850393704" header="0.98425196850393704" footer="0.9842519685039370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3"/>
  <sheetViews>
    <sheetView zoomScaleNormal="100" zoomScaleSheetLayoutView="112" workbookViewId="0">
      <selection sqref="A1:K1"/>
    </sheetView>
  </sheetViews>
  <sheetFormatPr defaultColWidth="7.5546875" defaultRowHeight="11.4" x14ac:dyDescent="0.3"/>
  <cols>
    <col min="1" max="1" width="42.109375" style="84" customWidth="1"/>
    <col min="2" max="2" width="14.109375" style="178" customWidth="1"/>
    <col min="3" max="3" width="14.88671875" style="178" customWidth="1"/>
    <col min="4" max="4" width="12.88671875" style="178" customWidth="1"/>
    <col min="5" max="6" width="17.33203125" style="177" customWidth="1"/>
    <col min="7" max="7" width="17.44140625" style="177" customWidth="1"/>
    <col min="8" max="8" width="14" style="177" customWidth="1"/>
    <col min="9" max="9" width="15.6640625" style="177" customWidth="1"/>
    <col min="10" max="10" width="17" style="177" customWidth="1"/>
    <col min="11" max="11" width="16.44140625" style="56" customWidth="1"/>
    <col min="12" max="13" width="0" style="179" hidden="1" customWidth="1"/>
    <col min="14" max="16384" width="7.5546875" style="179"/>
  </cols>
  <sheetData>
    <row r="1" spans="1:11" ht="84.9" customHeight="1" x14ac:dyDescent="0.3">
      <c r="A1" s="314" t="s">
        <v>139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1.4" customHeight="1" x14ac:dyDescent="0.3">
      <c r="A2" s="57"/>
      <c r="D2" s="57"/>
      <c r="E2" s="317"/>
      <c r="F2" s="317"/>
      <c r="G2" s="317"/>
      <c r="H2" s="317"/>
      <c r="I2" s="317"/>
      <c r="J2" s="317"/>
      <c r="K2" s="317"/>
    </row>
    <row r="3" spans="1:11" ht="30.9" customHeight="1" x14ac:dyDescent="0.25">
      <c r="A3" s="57"/>
      <c r="B3" s="316" t="s">
        <v>163</v>
      </c>
      <c r="C3" s="316"/>
      <c r="D3" s="58" t="s">
        <v>140</v>
      </c>
      <c r="E3" s="27" t="s">
        <v>80</v>
      </c>
      <c r="F3" s="27" t="s">
        <v>80</v>
      </c>
      <c r="G3" s="27" t="s">
        <v>82</v>
      </c>
      <c r="H3" s="27" t="s">
        <v>141</v>
      </c>
      <c r="I3" s="27" t="s">
        <v>142</v>
      </c>
      <c r="J3" s="27"/>
      <c r="K3" s="285"/>
    </row>
    <row r="4" spans="1:11" ht="27" customHeight="1" x14ac:dyDescent="0.3">
      <c r="A4" s="267"/>
      <c r="B4" s="59" t="s">
        <v>143</v>
      </c>
      <c r="C4" s="59" t="s">
        <v>84</v>
      </c>
      <c r="D4" s="60" t="s">
        <v>85</v>
      </c>
      <c r="E4" s="28" t="s">
        <v>144</v>
      </c>
      <c r="F4" s="28" t="s">
        <v>258</v>
      </c>
      <c r="G4" s="28" t="s">
        <v>86</v>
      </c>
      <c r="H4" s="28" t="s">
        <v>145</v>
      </c>
      <c r="I4" s="28" t="s">
        <v>259</v>
      </c>
      <c r="J4" s="29" t="s">
        <v>93</v>
      </c>
      <c r="K4" s="30" t="s">
        <v>87</v>
      </c>
    </row>
    <row r="5" spans="1:11" ht="11.25" customHeight="1" x14ac:dyDescent="0.25">
      <c r="A5" s="31" t="s">
        <v>95</v>
      </c>
      <c r="B5" s="61">
        <v>262907777</v>
      </c>
      <c r="C5" s="61">
        <v>26290777708</v>
      </c>
      <c r="D5" s="61">
        <v>101098220</v>
      </c>
      <c r="E5" s="32">
        <v>28527666098</v>
      </c>
      <c r="F5" s="32">
        <v>85738076617</v>
      </c>
      <c r="G5" s="32">
        <v>22309561611</v>
      </c>
      <c r="H5" s="32">
        <v>61200000</v>
      </c>
      <c r="I5" s="32">
        <v>16043923920</v>
      </c>
      <c r="J5" s="32"/>
      <c r="K5" s="287">
        <f>SUM(C5:J5)</f>
        <v>179072304174</v>
      </c>
    </row>
    <row r="6" spans="1:11" ht="12" customHeight="1" x14ac:dyDescent="0.2">
      <c r="A6" s="62" t="s">
        <v>146</v>
      </c>
      <c r="B6" s="63"/>
      <c r="C6" s="64"/>
      <c r="D6" s="63"/>
      <c r="E6" s="33"/>
      <c r="F6" s="33"/>
      <c r="G6" s="34"/>
      <c r="H6" s="34"/>
      <c r="I6" s="33"/>
      <c r="J6" s="33">
        <v>2000426471</v>
      </c>
      <c r="K6" s="288">
        <f>SUM(C6:J6)</f>
        <v>2000426471</v>
      </c>
    </row>
    <row r="7" spans="1:11" ht="11.25" customHeight="1" x14ac:dyDescent="0.25">
      <c r="A7" s="62" t="s">
        <v>88</v>
      </c>
      <c r="B7" s="65"/>
      <c r="C7" s="65"/>
      <c r="D7" s="65"/>
      <c r="E7" s="35"/>
      <c r="F7" s="36"/>
      <c r="G7" s="33">
        <v>37389098417</v>
      </c>
      <c r="H7" s="35"/>
      <c r="I7" s="35"/>
      <c r="J7" s="35"/>
      <c r="K7" s="288">
        <f t="shared" ref="K7:K19" si="0">SUM(C7:J7)</f>
        <v>37389098417</v>
      </c>
    </row>
    <row r="8" spans="1:11" ht="11.25" customHeight="1" x14ac:dyDescent="0.2">
      <c r="A8" s="66" t="s">
        <v>89</v>
      </c>
      <c r="B8" s="64"/>
      <c r="C8" s="64"/>
      <c r="D8" s="64"/>
      <c r="E8" s="37">
        <f>+G5</f>
        <v>22309561611</v>
      </c>
      <c r="F8" s="38"/>
      <c r="G8" s="37">
        <f>-G5</f>
        <v>-22309561611</v>
      </c>
      <c r="H8" s="34"/>
      <c r="I8" s="34"/>
      <c r="J8" s="34"/>
      <c r="K8" s="289">
        <f t="shared" si="0"/>
        <v>0</v>
      </c>
    </row>
    <row r="9" spans="1:11" ht="34.200000000000003" x14ac:dyDescent="0.2">
      <c r="A9" s="39" t="s">
        <v>234</v>
      </c>
      <c r="B9" s="40">
        <v>275000000</v>
      </c>
      <c r="C9" s="41">
        <v>27500000000</v>
      </c>
      <c r="D9" s="41"/>
      <c r="E9" s="42"/>
      <c r="F9" s="43"/>
      <c r="G9" s="42"/>
      <c r="H9" s="42"/>
      <c r="I9" s="42"/>
      <c r="J9" s="42"/>
      <c r="K9" s="288">
        <f>SUM(C9:J9)</f>
        <v>27500000000</v>
      </c>
    </row>
    <row r="10" spans="1:11" ht="12" customHeight="1" x14ac:dyDescent="0.2">
      <c r="A10" s="39" t="s">
        <v>147</v>
      </c>
      <c r="B10" s="39"/>
      <c r="C10" s="44"/>
      <c r="D10" s="44"/>
      <c r="E10" s="37">
        <v>26002866</v>
      </c>
      <c r="F10" s="45"/>
      <c r="G10" s="34"/>
      <c r="H10" s="34"/>
      <c r="I10" s="37">
        <v>-9554055012</v>
      </c>
      <c r="J10" s="37"/>
      <c r="K10" s="288">
        <f t="shared" si="0"/>
        <v>-9528052146</v>
      </c>
    </row>
    <row r="11" spans="1:11" ht="12" customHeight="1" x14ac:dyDescent="0.2">
      <c r="A11" s="66" t="s">
        <v>105</v>
      </c>
      <c r="B11" s="39"/>
      <c r="C11" s="44"/>
      <c r="D11" s="44"/>
      <c r="E11" s="34"/>
      <c r="F11" s="45"/>
      <c r="G11" s="34"/>
      <c r="H11" s="34"/>
      <c r="I11" s="37">
        <v>3358616</v>
      </c>
      <c r="J11" s="37"/>
      <c r="K11" s="288">
        <f>SUM(C11:J11)</f>
        <v>3358616</v>
      </c>
    </row>
    <row r="12" spans="1:11" ht="12" customHeight="1" x14ac:dyDescent="0.2">
      <c r="A12" s="66" t="s">
        <v>148</v>
      </c>
      <c r="B12" s="39"/>
      <c r="C12" s="44"/>
      <c r="D12" s="44"/>
      <c r="E12" s="37">
        <v>-279719062</v>
      </c>
      <c r="F12" s="45"/>
      <c r="G12" s="34"/>
      <c r="H12" s="34"/>
      <c r="I12" s="37"/>
      <c r="J12" s="37"/>
      <c r="K12" s="288">
        <f t="shared" si="0"/>
        <v>-279719062</v>
      </c>
    </row>
    <row r="13" spans="1:11" ht="12" customHeight="1" x14ac:dyDescent="0.2">
      <c r="A13" s="46" t="s">
        <v>91</v>
      </c>
      <c r="B13" s="64"/>
      <c r="C13" s="64"/>
      <c r="D13" s="64"/>
      <c r="E13" s="37">
        <v>8446137</v>
      </c>
      <c r="F13" s="47"/>
      <c r="G13" s="34"/>
      <c r="H13" s="34"/>
      <c r="I13" s="34"/>
      <c r="J13" s="34"/>
      <c r="K13" s="288">
        <f t="shared" si="0"/>
        <v>8446137</v>
      </c>
    </row>
    <row r="14" spans="1:11" ht="12" customHeight="1" x14ac:dyDescent="0.2">
      <c r="A14" s="46" t="s">
        <v>94</v>
      </c>
      <c r="B14" s="64"/>
      <c r="C14" s="64"/>
      <c r="D14" s="64"/>
      <c r="E14" s="37">
        <f>-185082-2855315-761281239</f>
        <v>-764321636</v>
      </c>
      <c r="F14" s="47"/>
      <c r="G14" s="34"/>
      <c r="H14" s="34"/>
      <c r="I14" s="34"/>
      <c r="J14" s="34"/>
      <c r="K14" s="288">
        <f t="shared" si="0"/>
        <v>-764321636</v>
      </c>
    </row>
    <row r="15" spans="1:11" ht="12" customHeight="1" x14ac:dyDescent="0.2">
      <c r="A15" s="62" t="s">
        <v>149</v>
      </c>
      <c r="B15" s="64"/>
      <c r="C15" s="64"/>
      <c r="D15" s="64"/>
      <c r="E15" s="37">
        <f>-F15</f>
        <v>-116357008</v>
      </c>
      <c r="F15" s="37">
        <f>290957008-174600000</f>
        <v>116357008</v>
      </c>
      <c r="G15" s="34"/>
      <c r="H15" s="34"/>
      <c r="I15" s="34"/>
      <c r="J15" s="34"/>
      <c r="K15" s="289">
        <f t="shared" si="0"/>
        <v>0</v>
      </c>
    </row>
    <row r="16" spans="1:11" ht="12" customHeight="1" x14ac:dyDescent="0.2">
      <c r="A16" s="46" t="s">
        <v>150</v>
      </c>
      <c r="B16" s="64"/>
      <c r="C16" s="64"/>
      <c r="D16" s="64"/>
      <c r="E16" s="37">
        <v>-1552154</v>
      </c>
      <c r="F16" s="37"/>
      <c r="G16" s="34"/>
      <c r="H16" s="34"/>
      <c r="I16" s="34"/>
      <c r="J16" s="34"/>
      <c r="K16" s="288">
        <f t="shared" si="0"/>
        <v>-1552154</v>
      </c>
    </row>
    <row r="17" spans="1:11" ht="11.25" customHeight="1" x14ac:dyDescent="0.2">
      <c r="A17" s="46" t="s">
        <v>151</v>
      </c>
      <c r="B17" s="64"/>
      <c r="C17" s="64"/>
      <c r="D17" s="64"/>
      <c r="E17" s="37">
        <v>15000000</v>
      </c>
      <c r="F17" s="37">
        <v>-15000000</v>
      </c>
      <c r="G17" s="34"/>
      <c r="H17" s="34"/>
      <c r="I17" s="34"/>
      <c r="J17" s="34"/>
      <c r="K17" s="289">
        <f t="shared" si="0"/>
        <v>0</v>
      </c>
    </row>
    <row r="18" spans="1:11" ht="27" customHeight="1" x14ac:dyDescent="0.2">
      <c r="A18" s="48" t="s">
        <v>235</v>
      </c>
      <c r="B18" s="67"/>
      <c r="C18" s="64"/>
      <c r="D18" s="64"/>
      <c r="E18" s="49">
        <v>-105956049</v>
      </c>
      <c r="F18" s="37"/>
      <c r="G18" s="34"/>
      <c r="H18" s="34"/>
      <c r="I18" s="34"/>
      <c r="J18" s="34"/>
      <c r="K18" s="288">
        <f t="shared" si="0"/>
        <v>-105956049</v>
      </c>
    </row>
    <row r="19" spans="1:11" ht="12" customHeight="1" x14ac:dyDescent="0.2">
      <c r="A19" s="66" t="s">
        <v>90</v>
      </c>
      <c r="B19" s="64"/>
      <c r="C19" s="64"/>
      <c r="D19" s="64"/>
      <c r="E19" s="37">
        <v>177597392</v>
      </c>
      <c r="F19" s="37"/>
      <c r="G19" s="34"/>
      <c r="H19" s="34"/>
      <c r="I19" s="37">
        <v>200047801</v>
      </c>
      <c r="J19" s="34"/>
      <c r="K19" s="288">
        <f t="shared" si="0"/>
        <v>377645193</v>
      </c>
    </row>
    <row r="20" spans="1:11" ht="12" x14ac:dyDescent="0.2">
      <c r="A20" s="68"/>
      <c r="B20" s="64"/>
      <c r="C20" s="64"/>
      <c r="D20" s="64"/>
      <c r="E20" s="34"/>
      <c r="F20" s="47"/>
      <c r="G20" s="34"/>
      <c r="H20" s="34"/>
      <c r="I20" s="34"/>
      <c r="J20" s="34"/>
      <c r="K20" s="288"/>
    </row>
    <row r="21" spans="1:11" ht="16.5" customHeight="1" x14ac:dyDescent="0.3">
      <c r="A21" s="69" t="s">
        <v>124</v>
      </c>
      <c r="B21" s="70">
        <f>+C21/100</f>
        <v>537907777.08000004</v>
      </c>
      <c r="C21" s="71">
        <f>+C5+C9</f>
        <v>53790777708</v>
      </c>
      <c r="D21" s="71">
        <f>D5</f>
        <v>101098220</v>
      </c>
      <c r="E21" s="50">
        <f t="shared" ref="E21:K21" si="1">SUM(E5:E19)</f>
        <v>49796368195</v>
      </c>
      <c r="F21" s="50">
        <f t="shared" si="1"/>
        <v>85839433625</v>
      </c>
      <c r="G21" s="50">
        <f t="shared" si="1"/>
        <v>37389098417</v>
      </c>
      <c r="H21" s="50">
        <f t="shared" si="1"/>
        <v>61200000</v>
      </c>
      <c r="I21" s="50">
        <f t="shared" si="1"/>
        <v>6693275325</v>
      </c>
      <c r="J21" s="50">
        <f t="shared" si="1"/>
        <v>2000426471</v>
      </c>
      <c r="K21" s="290">
        <f t="shared" si="1"/>
        <v>235671677961</v>
      </c>
    </row>
    <row r="22" spans="1:11" ht="12" x14ac:dyDescent="0.2">
      <c r="A22" s="66" t="s">
        <v>152</v>
      </c>
      <c r="B22" s="64"/>
      <c r="C22" s="63"/>
      <c r="D22" s="63"/>
      <c r="E22" s="72">
        <v>1697464027</v>
      </c>
      <c r="F22" s="72">
        <v>411017043</v>
      </c>
      <c r="G22" s="63"/>
      <c r="H22" s="63"/>
      <c r="I22" s="63"/>
      <c r="J22" s="63"/>
      <c r="K22" s="291">
        <f>SUM(C22:J22)</f>
        <v>2108481070</v>
      </c>
    </row>
    <row r="23" spans="1:11" ht="12" x14ac:dyDescent="0.25">
      <c r="A23" s="62" t="s">
        <v>88</v>
      </c>
      <c r="B23" s="65"/>
      <c r="C23" s="65"/>
      <c r="D23" s="65"/>
      <c r="E23" s="35"/>
      <c r="F23" s="36"/>
      <c r="G23" s="33">
        <v>35810617292</v>
      </c>
      <c r="H23" s="35"/>
      <c r="I23" s="35"/>
      <c r="J23" s="35"/>
      <c r="K23" s="291">
        <f t="shared" ref="K23:K44" si="2">SUM(C23:J23)</f>
        <v>35810617292</v>
      </c>
    </row>
    <row r="24" spans="1:11" ht="12" x14ac:dyDescent="0.25">
      <c r="A24" s="62" t="s">
        <v>96</v>
      </c>
      <c r="B24" s="65"/>
      <c r="C24" s="65"/>
      <c r="D24" s="65"/>
      <c r="E24" s="35"/>
      <c r="F24" s="36"/>
      <c r="G24" s="33"/>
      <c r="H24" s="35"/>
      <c r="I24" s="33">
        <f>-18778601881-I32-I34-I35</f>
        <v>-18258008895</v>
      </c>
      <c r="J24" s="35"/>
      <c r="K24" s="291">
        <f t="shared" si="2"/>
        <v>-18258008895</v>
      </c>
    </row>
    <row r="25" spans="1:11" ht="12" x14ac:dyDescent="0.3">
      <c r="A25" s="66" t="s">
        <v>89</v>
      </c>
      <c r="B25" s="64"/>
      <c r="C25" s="64"/>
      <c r="D25" s="64"/>
      <c r="E25" s="37">
        <v>37389098417</v>
      </c>
      <c r="F25" s="38"/>
      <c r="G25" s="37">
        <v>-37389098417</v>
      </c>
      <c r="H25" s="34"/>
      <c r="I25" s="34"/>
      <c r="J25" s="34"/>
      <c r="K25" s="292">
        <f t="shared" si="2"/>
        <v>0</v>
      </c>
    </row>
    <row r="26" spans="1:11" ht="12" x14ac:dyDescent="0.2">
      <c r="A26" s="39" t="s">
        <v>153</v>
      </c>
      <c r="B26" s="40"/>
      <c r="C26" s="41"/>
      <c r="D26" s="41"/>
      <c r="E26" s="42"/>
      <c r="F26" s="43"/>
      <c r="G26" s="42"/>
      <c r="H26" s="42"/>
      <c r="I26" s="42"/>
      <c r="J26" s="49">
        <v>-2000426471</v>
      </c>
      <c r="K26" s="291">
        <f t="shared" si="2"/>
        <v>-2000426471</v>
      </c>
    </row>
    <row r="27" spans="1:11" ht="12" x14ac:dyDescent="0.2">
      <c r="A27" s="39" t="s">
        <v>154</v>
      </c>
      <c r="B27" s="40"/>
      <c r="C27" s="41"/>
      <c r="D27" s="41"/>
      <c r="E27" s="42"/>
      <c r="F27" s="43"/>
      <c r="G27" s="42"/>
      <c r="H27" s="42"/>
      <c r="I27" s="42"/>
      <c r="J27" s="49">
        <v>59356137</v>
      </c>
      <c r="K27" s="291">
        <f t="shared" si="2"/>
        <v>59356137</v>
      </c>
    </row>
    <row r="28" spans="1:11" ht="12" x14ac:dyDescent="0.2">
      <c r="A28" s="39" t="s">
        <v>155</v>
      </c>
      <c r="B28" s="40"/>
      <c r="C28" s="41"/>
      <c r="D28" s="41"/>
      <c r="E28" s="49">
        <v>-93363438</v>
      </c>
      <c r="F28" s="51">
        <v>93363438</v>
      </c>
      <c r="G28" s="42"/>
      <c r="H28" s="42"/>
      <c r="I28" s="42"/>
      <c r="J28" s="49"/>
      <c r="K28" s="292">
        <f t="shared" si="2"/>
        <v>0</v>
      </c>
    </row>
    <row r="29" spans="1:11" ht="34.200000000000003" x14ac:dyDescent="0.3">
      <c r="A29" s="268" t="s">
        <v>236</v>
      </c>
      <c r="B29" s="40">
        <v>428169336</v>
      </c>
      <c r="C29" s="41">
        <v>42816933600</v>
      </c>
      <c r="D29" s="41"/>
      <c r="E29" s="49">
        <v>-42816933600</v>
      </c>
      <c r="F29" s="43"/>
      <c r="G29" s="42"/>
      <c r="H29" s="42"/>
      <c r="I29" s="42"/>
      <c r="J29" s="49"/>
      <c r="K29" s="292">
        <f t="shared" si="2"/>
        <v>0</v>
      </c>
    </row>
    <row r="30" spans="1:11" ht="22.8" x14ac:dyDescent="0.3">
      <c r="A30" s="269" t="s">
        <v>230</v>
      </c>
      <c r="B30" s="40"/>
      <c r="C30" s="41"/>
      <c r="D30" s="41"/>
      <c r="E30" s="49">
        <v>67180000000</v>
      </c>
      <c r="F30" s="51">
        <v>-67180000000</v>
      </c>
      <c r="G30" s="42"/>
      <c r="H30" s="42"/>
      <c r="I30" s="42"/>
      <c r="J30" s="49"/>
      <c r="K30" s="292">
        <f t="shared" si="2"/>
        <v>0</v>
      </c>
    </row>
    <row r="31" spans="1:11" ht="34.200000000000003" x14ac:dyDescent="0.2">
      <c r="A31" s="39" t="s">
        <v>229</v>
      </c>
      <c r="B31" s="40">
        <v>671800000</v>
      </c>
      <c r="C31" s="41">
        <v>67180000000</v>
      </c>
      <c r="D31" s="41"/>
      <c r="E31" s="49">
        <v>-67180000000</v>
      </c>
      <c r="F31" s="51"/>
      <c r="G31" s="42"/>
      <c r="H31" s="42"/>
      <c r="I31" s="42"/>
      <c r="J31" s="49"/>
      <c r="K31" s="292">
        <f t="shared" si="2"/>
        <v>0</v>
      </c>
    </row>
    <row r="32" spans="1:11" x14ac:dyDescent="0.2">
      <c r="A32" s="39" t="s">
        <v>101</v>
      </c>
      <c r="B32" s="40"/>
      <c r="C32" s="41"/>
      <c r="D32" s="41"/>
      <c r="E32" s="49">
        <v>-9688522</v>
      </c>
      <c r="F32" s="51"/>
      <c r="G32" s="49"/>
      <c r="I32" s="49">
        <v>9688522</v>
      </c>
      <c r="J32" s="49"/>
      <c r="K32" s="292">
        <f t="shared" si="2"/>
        <v>0</v>
      </c>
    </row>
    <row r="33" spans="1:11" ht="25.5" customHeight="1" x14ac:dyDescent="0.2">
      <c r="A33" s="39" t="s">
        <v>231</v>
      </c>
      <c r="B33" s="40"/>
      <c r="C33" s="41"/>
      <c r="D33" s="41"/>
      <c r="E33" s="49">
        <v>-1160908020</v>
      </c>
      <c r="F33" s="51"/>
      <c r="G33" s="42"/>
      <c r="H33" s="42"/>
      <c r="I33" s="42"/>
      <c r="J33" s="49"/>
      <c r="K33" s="291">
        <f>SUM(C33:J33)</f>
        <v>-1160908020</v>
      </c>
    </row>
    <row r="34" spans="1:11" ht="27" customHeight="1" x14ac:dyDescent="0.2">
      <c r="A34" s="39" t="s">
        <v>103</v>
      </c>
      <c r="B34" s="40"/>
      <c r="C34" s="41"/>
      <c r="D34" s="41"/>
      <c r="E34" s="49">
        <v>135353624</v>
      </c>
      <c r="F34" s="51"/>
      <c r="G34" s="42"/>
      <c r="I34" s="49">
        <v>-135353624</v>
      </c>
      <c r="J34" s="49"/>
      <c r="K34" s="293">
        <f>SUM(C34:J34)</f>
        <v>0</v>
      </c>
    </row>
    <row r="35" spans="1:11" ht="14.25" customHeight="1" x14ac:dyDescent="0.2">
      <c r="A35" s="39" t="s">
        <v>104</v>
      </c>
      <c r="B35" s="40"/>
      <c r="C35" s="41"/>
      <c r="D35" s="41"/>
      <c r="E35" s="49">
        <v>394927884</v>
      </c>
      <c r="F35" s="51"/>
      <c r="G35" s="42"/>
      <c r="I35" s="49">
        <v>-394927884</v>
      </c>
      <c r="J35" s="49"/>
      <c r="K35" s="293">
        <f t="shared" si="2"/>
        <v>0</v>
      </c>
    </row>
    <row r="36" spans="1:11" ht="25.5" customHeight="1" x14ac:dyDescent="0.2">
      <c r="A36" s="39" t="s">
        <v>237</v>
      </c>
      <c r="B36" s="40"/>
      <c r="C36" s="41"/>
      <c r="D36" s="41"/>
      <c r="E36" s="49">
        <v>-481394774</v>
      </c>
      <c r="F36" s="51"/>
      <c r="G36" s="42"/>
      <c r="H36" s="42"/>
      <c r="I36" s="42"/>
      <c r="J36" s="49"/>
      <c r="K36" s="291">
        <f t="shared" si="2"/>
        <v>-481394774</v>
      </c>
    </row>
    <row r="37" spans="1:11" ht="14.25" customHeight="1" x14ac:dyDescent="0.2">
      <c r="A37" s="39" t="s">
        <v>238</v>
      </c>
      <c r="B37" s="40"/>
      <c r="C37" s="41"/>
      <c r="D37" s="41"/>
      <c r="E37" s="49">
        <v>-8629651170</v>
      </c>
      <c r="F37" s="51"/>
      <c r="G37" s="42"/>
      <c r="H37" s="42"/>
      <c r="I37" s="42"/>
      <c r="J37" s="49"/>
      <c r="K37" s="291">
        <f t="shared" si="2"/>
        <v>-8629651170</v>
      </c>
    </row>
    <row r="38" spans="1:11" ht="12" x14ac:dyDescent="0.2">
      <c r="A38" s="39" t="s">
        <v>156</v>
      </c>
      <c r="B38" s="40"/>
      <c r="C38" s="41"/>
      <c r="D38" s="41"/>
      <c r="E38" s="49">
        <v>-1332434</v>
      </c>
      <c r="F38" s="51"/>
      <c r="G38" s="42"/>
      <c r="H38" s="42"/>
      <c r="I38" s="42"/>
      <c r="J38" s="49"/>
      <c r="K38" s="291">
        <f t="shared" si="2"/>
        <v>-1332434</v>
      </c>
    </row>
    <row r="39" spans="1:11" ht="24" customHeight="1" x14ac:dyDescent="0.2">
      <c r="A39" s="39" t="s">
        <v>116</v>
      </c>
      <c r="B39" s="40"/>
      <c r="C39" s="41"/>
      <c r="D39" s="41"/>
      <c r="E39" s="49">
        <v>4986855520</v>
      </c>
      <c r="F39" s="51">
        <v>-4986855520</v>
      </c>
      <c r="G39" s="42"/>
      <c r="H39" s="42"/>
      <c r="I39" s="42"/>
      <c r="J39" s="49"/>
      <c r="K39" s="293">
        <f t="shared" si="2"/>
        <v>0</v>
      </c>
    </row>
    <row r="40" spans="1:11" ht="15.75" customHeight="1" x14ac:dyDescent="0.2">
      <c r="A40" s="39" t="s">
        <v>114</v>
      </c>
      <c r="B40" s="40"/>
      <c r="C40" s="41"/>
      <c r="D40" s="41"/>
      <c r="E40" s="49"/>
      <c r="F40" s="51">
        <v>1339776250</v>
      </c>
      <c r="G40" s="42"/>
      <c r="H40" s="42"/>
      <c r="I40" s="42"/>
      <c r="J40" s="49"/>
      <c r="K40" s="291">
        <f t="shared" si="2"/>
        <v>1339776250</v>
      </c>
    </row>
    <row r="41" spans="1:11" ht="12.75" customHeight="1" x14ac:dyDescent="0.2">
      <c r="A41" s="39" t="s">
        <v>157</v>
      </c>
      <c r="B41" s="40"/>
      <c r="C41" s="41"/>
      <c r="D41" s="41"/>
      <c r="E41" s="49">
        <v>-9976940476</v>
      </c>
      <c r="F41" s="51"/>
      <c r="G41" s="42"/>
      <c r="H41" s="42"/>
      <c r="I41" s="42"/>
      <c r="J41" s="49"/>
      <c r="K41" s="291">
        <f t="shared" si="2"/>
        <v>-9976940476</v>
      </c>
    </row>
    <row r="42" spans="1:11" ht="12" x14ac:dyDescent="0.2">
      <c r="A42" s="39" t="s">
        <v>90</v>
      </c>
      <c r="B42" s="40"/>
      <c r="C42" s="41"/>
      <c r="D42" s="41"/>
      <c r="E42" s="49">
        <v>-1921221351</v>
      </c>
      <c r="F42" s="51"/>
      <c r="G42" s="42"/>
      <c r="H42" s="42"/>
      <c r="I42" s="49">
        <v>137815535</v>
      </c>
      <c r="J42" s="49"/>
      <c r="K42" s="291">
        <f t="shared" si="2"/>
        <v>-1783405816</v>
      </c>
    </row>
    <row r="43" spans="1:11" ht="14.25" customHeight="1" x14ac:dyDescent="0.2">
      <c r="A43" s="39" t="s">
        <v>158</v>
      </c>
      <c r="B43" s="40"/>
      <c r="C43" s="41"/>
      <c r="D43" s="41"/>
      <c r="E43" s="49">
        <f>15062323+761281239</f>
        <v>776343562</v>
      </c>
      <c r="F43" s="51"/>
      <c r="G43" s="42"/>
      <c r="H43" s="42"/>
      <c r="I43" s="42"/>
      <c r="J43" s="49"/>
      <c r="K43" s="291">
        <f t="shared" si="2"/>
        <v>776343562</v>
      </c>
    </row>
    <row r="44" spans="1:11" ht="14.25" customHeight="1" x14ac:dyDescent="0.2">
      <c r="A44" s="66" t="s">
        <v>105</v>
      </c>
      <c r="B44" s="39"/>
      <c r="C44" s="44"/>
      <c r="D44" s="44"/>
      <c r="E44" s="34"/>
      <c r="F44" s="45"/>
      <c r="G44" s="34"/>
      <c r="H44" s="34"/>
      <c r="I44" s="37">
        <v>-5434799</v>
      </c>
      <c r="J44" s="37"/>
      <c r="K44" s="291">
        <f t="shared" si="2"/>
        <v>-5434799</v>
      </c>
    </row>
    <row r="45" spans="1:11" ht="13.5" customHeight="1" x14ac:dyDescent="0.3">
      <c r="A45" s="68"/>
      <c r="B45" s="64"/>
      <c r="C45" s="64"/>
      <c r="D45" s="64"/>
      <c r="E45" s="34"/>
      <c r="F45" s="47"/>
      <c r="G45" s="34"/>
      <c r="H45" s="34"/>
      <c r="I45" s="34"/>
      <c r="J45" s="34"/>
      <c r="K45" s="291"/>
    </row>
    <row r="46" spans="1:11" ht="17.25" customHeight="1" x14ac:dyDescent="0.3">
      <c r="A46" s="73" t="s">
        <v>102</v>
      </c>
      <c r="B46" s="74">
        <f>+C46/100</f>
        <v>1637877113.0799999</v>
      </c>
      <c r="C46" s="74">
        <f>SUM(C21:C45)</f>
        <v>163787711308</v>
      </c>
      <c r="D46" s="74">
        <f>SUM(D21:D45)</f>
        <v>101098220</v>
      </c>
      <c r="E46" s="52">
        <f>SUM(E21:E45)</f>
        <v>30084977444</v>
      </c>
      <c r="F46" s="52">
        <f t="shared" ref="F46:I46" si="3">SUM(F21:F45)</f>
        <v>15516734836</v>
      </c>
      <c r="G46" s="52">
        <f t="shared" si="3"/>
        <v>35810617292</v>
      </c>
      <c r="H46" s="52">
        <f t="shared" si="3"/>
        <v>61200000</v>
      </c>
      <c r="I46" s="52">
        <f t="shared" si="3"/>
        <v>-11952945820</v>
      </c>
      <c r="J46" s="52">
        <f>SUM(J21:J45)</f>
        <v>59356137</v>
      </c>
      <c r="K46" s="294">
        <f>SUM(K21:K45)</f>
        <v>233468749417</v>
      </c>
    </row>
    <row r="47" spans="1:11" ht="13.5" customHeight="1" x14ac:dyDescent="0.25">
      <c r="A47" s="68"/>
      <c r="B47" s="75"/>
      <c r="C47" s="75"/>
      <c r="D47" s="75"/>
      <c r="E47" s="53"/>
      <c r="F47" s="54">
        <v>15516734836</v>
      </c>
      <c r="G47" s="55">
        <v>30148851573</v>
      </c>
      <c r="H47" s="55">
        <v>61200000</v>
      </c>
      <c r="I47" s="76">
        <v>-11988551667</v>
      </c>
      <c r="J47" s="55">
        <v>59361157</v>
      </c>
      <c r="K47" s="291"/>
    </row>
    <row r="48" spans="1:11" ht="23.4" customHeight="1" x14ac:dyDescent="0.3">
      <c r="A48" s="318" t="s">
        <v>262</v>
      </c>
      <c r="B48" s="318"/>
      <c r="C48" s="318"/>
      <c r="D48" s="318"/>
      <c r="E48" s="318"/>
      <c r="F48" s="318"/>
      <c r="G48" s="318"/>
      <c r="H48" s="318"/>
      <c r="I48" s="318"/>
      <c r="J48" s="318"/>
      <c r="K48" s="318"/>
    </row>
    <row r="49" spans="1:11" ht="13.5" customHeight="1" x14ac:dyDescent="0.25">
      <c r="A49" s="68"/>
      <c r="B49" s="64"/>
      <c r="C49" s="64"/>
      <c r="D49" s="64"/>
      <c r="E49" s="55"/>
      <c r="F49" s="54"/>
      <c r="G49" s="55"/>
      <c r="H49" s="55"/>
      <c r="I49" s="55"/>
      <c r="J49" s="281"/>
      <c r="K49" s="291"/>
    </row>
    <row r="50" spans="1:11" ht="13.5" customHeight="1" x14ac:dyDescent="0.25">
      <c r="A50" s="180"/>
      <c r="B50" s="142"/>
      <c r="C50" s="181"/>
      <c r="D50" s="182"/>
      <c r="E50" s="183"/>
      <c r="F50" s="182"/>
      <c r="G50" s="34"/>
      <c r="H50" s="34"/>
      <c r="I50" s="34"/>
      <c r="J50" s="34"/>
      <c r="K50" s="284">
        <v>7</v>
      </c>
    </row>
    <row r="51" spans="1:11" ht="13.5" customHeight="1" x14ac:dyDescent="0.25">
      <c r="A51" s="184"/>
      <c r="B51" s="185"/>
      <c r="C51" s="186"/>
      <c r="D51" s="187"/>
      <c r="E51" s="183"/>
      <c r="F51" s="188"/>
      <c r="G51" s="34"/>
      <c r="H51" s="34"/>
      <c r="I51" s="34"/>
      <c r="J51" s="34"/>
      <c r="K51" s="291"/>
    </row>
    <row r="52" spans="1:11" ht="9" customHeight="1" x14ac:dyDescent="0.25">
      <c r="A52" s="270"/>
      <c r="B52" s="190"/>
      <c r="C52" s="189"/>
      <c r="D52" s="191"/>
      <c r="E52" s="192"/>
      <c r="F52" s="193"/>
      <c r="G52" s="194"/>
      <c r="H52" s="194"/>
      <c r="I52" s="194"/>
      <c r="J52" s="194"/>
      <c r="K52" s="295"/>
    </row>
    <row r="53" spans="1:11" ht="17.25" customHeight="1" x14ac:dyDescent="0.2">
      <c r="A53" s="271"/>
      <c r="B53" s="142"/>
      <c r="C53" s="184"/>
      <c r="D53" s="182"/>
      <c r="E53" s="195"/>
      <c r="F53" s="188"/>
      <c r="G53" s="196"/>
      <c r="H53" s="196"/>
      <c r="I53" s="196"/>
      <c r="J53" s="196"/>
      <c r="K53" s="296"/>
    </row>
    <row r="54" spans="1:11" x14ac:dyDescent="0.2">
      <c r="A54" s="271"/>
      <c r="B54" s="142"/>
      <c r="C54" s="184"/>
      <c r="D54" s="197"/>
      <c r="E54" s="195"/>
      <c r="F54" s="188"/>
    </row>
    <row r="55" spans="1:11" x14ac:dyDescent="0.2">
      <c r="A55" s="271"/>
      <c r="B55" s="142"/>
      <c r="C55" s="184"/>
      <c r="D55" s="197"/>
      <c r="E55" s="195"/>
      <c r="F55" s="188"/>
    </row>
    <row r="56" spans="1:11" x14ac:dyDescent="0.2">
      <c r="A56" s="272"/>
      <c r="B56" s="198"/>
      <c r="C56" s="198"/>
      <c r="D56" s="198"/>
      <c r="E56" s="199"/>
      <c r="F56" s="200"/>
    </row>
    <row r="58" spans="1:11" x14ac:dyDescent="0.3">
      <c r="B58" s="84"/>
      <c r="C58" s="84"/>
      <c r="D58" s="84"/>
      <c r="E58" s="56"/>
      <c r="F58" s="56"/>
      <c r="G58" s="56"/>
      <c r="H58" s="56"/>
    </row>
    <row r="59" spans="1:11" x14ac:dyDescent="0.3">
      <c r="B59" s="84"/>
      <c r="C59" s="84"/>
      <c r="D59" s="84"/>
      <c r="E59" s="56"/>
      <c r="F59" s="56"/>
      <c r="G59" s="56"/>
      <c r="H59" s="56"/>
    </row>
    <row r="60" spans="1:11" x14ac:dyDescent="0.3">
      <c r="B60" s="84"/>
      <c r="C60" s="84"/>
      <c r="D60" s="84"/>
      <c r="E60" s="56"/>
      <c r="F60" s="56"/>
      <c r="G60" s="56"/>
      <c r="H60" s="56"/>
    </row>
    <row r="61" spans="1:11" x14ac:dyDescent="0.3">
      <c r="B61" s="84"/>
      <c r="C61" s="84"/>
      <c r="D61" s="84"/>
      <c r="E61" s="56"/>
      <c r="F61" s="56"/>
      <c r="G61" s="56"/>
      <c r="H61" s="56"/>
    </row>
    <row r="62" spans="1:11" x14ac:dyDescent="0.3">
      <c r="B62" s="84"/>
      <c r="C62" s="84"/>
      <c r="D62" s="84"/>
      <c r="E62" s="56"/>
      <c r="F62" s="56"/>
      <c r="G62" s="56"/>
      <c r="H62" s="56"/>
    </row>
    <row r="63" spans="1:11" x14ac:dyDescent="0.3">
      <c r="B63" s="84"/>
      <c r="C63" s="84"/>
      <c r="D63" s="84"/>
      <c r="E63" s="56"/>
      <c r="F63" s="56"/>
      <c r="G63" s="56"/>
      <c r="H63" s="56"/>
    </row>
    <row r="64" spans="1:11" x14ac:dyDescent="0.3">
      <c r="B64" s="84"/>
      <c r="C64" s="84"/>
      <c r="D64" s="84"/>
      <c r="E64" s="56"/>
      <c r="F64" s="56"/>
      <c r="G64" s="56"/>
      <c r="H64" s="56"/>
    </row>
    <row r="65" spans="2:8" x14ac:dyDescent="0.3">
      <c r="B65" s="84"/>
      <c r="C65" s="84"/>
      <c r="D65" s="84"/>
      <c r="E65" s="56"/>
      <c r="F65" s="56"/>
      <c r="G65" s="56"/>
      <c r="H65" s="56"/>
    </row>
    <row r="66" spans="2:8" x14ac:dyDescent="0.3">
      <c r="B66" s="84"/>
      <c r="C66" s="84"/>
      <c r="D66" s="84"/>
      <c r="E66" s="56"/>
      <c r="F66" s="56"/>
      <c r="G66" s="56"/>
      <c r="H66" s="56"/>
    </row>
    <row r="67" spans="2:8" x14ac:dyDescent="0.3">
      <c r="B67" s="84"/>
      <c r="C67" s="84"/>
      <c r="D67" s="84"/>
      <c r="E67" s="56"/>
      <c r="F67" s="56"/>
      <c r="G67" s="56"/>
      <c r="H67" s="56"/>
    </row>
    <row r="68" spans="2:8" x14ac:dyDescent="0.3">
      <c r="B68" s="84"/>
      <c r="C68" s="84"/>
      <c r="D68" s="84"/>
      <c r="E68" s="56"/>
      <c r="F68" s="56"/>
      <c r="G68" s="56"/>
      <c r="H68" s="56"/>
    </row>
    <row r="69" spans="2:8" x14ac:dyDescent="0.3">
      <c r="B69" s="84"/>
      <c r="C69" s="84"/>
      <c r="D69" s="84"/>
      <c r="E69" s="56"/>
      <c r="F69" s="56"/>
      <c r="G69" s="56"/>
      <c r="H69" s="56"/>
    </row>
    <row r="70" spans="2:8" x14ac:dyDescent="0.3">
      <c r="B70" s="84"/>
      <c r="C70" s="84"/>
      <c r="D70" s="84"/>
      <c r="E70" s="56"/>
      <c r="F70" s="56"/>
      <c r="G70" s="56"/>
      <c r="H70" s="56"/>
    </row>
    <row r="71" spans="2:8" x14ac:dyDescent="0.3">
      <c r="B71" s="84"/>
      <c r="C71" s="84"/>
      <c r="D71" s="84"/>
      <c r="E71" s="56"/>
      <c r="F71" s="56"/>
      <c r="G71" s="56"/>
      <c r="H71" s="56"/>
    </row>
    <row r="72" spans="2:8" x14ac:dyDescent="0.3">
      <c r="B72" s="84"/>
      <c r="C72" s="84"/>
      <c r="D72" s="84"/>
      <c r="E72" s="56"/>
      <c r="F72" s="56"/>
      <c r="G72" s="83"/>
      <c r="H72" s="56"/>
    </row>
    <row r="73" spans="2:8" x14ac:dyDescent="0.3">
      <c r="B73" s="84"/>
      <c r="C73" s="84"/>
      <c r="D73" s="84"/>
      <c r="E73" s="56"/>
      <c r="F73" s="56"/>
      <c r="G73" s="56"/>
      <c r="H73" s="56"/>
    </row>
    <row r="74" spans="2:8" x14ac:dyDescent="0.3">
      <c r="B74" s="84"/>
      <c r="C74" s="84"/>
      <c r="D74" s="84"/>
      <c r="E74" s="56"/>
      <c r="F74" s="56"/>
      <c r="G74" s="56"/>
      <c r="H74" s="56"/>
    </row>
    <row r="75" spans="2:8" x14ac:dyDescent="0.3">
      <c r="B75" s="84"/>
      <c r="C75" s="84"/>
      <c r="D75" s="84"/>
      <c r="E75" s="56"/>
      <c r="F75" s="56"/>
      <c r="G75" s="56"/>
      <c r="H75" s="56"/>
    </row>
    <row r="76" spans="2:8" x14ac:dyDescent="0.3">
      <c r="B76" s="84"/>
      <c r="C76" s="84"/>
      <c r="D76" s="85">
        <v>2021</v>
      </c>
      <c r="E76" s="86">
        <v>2020</v>
      </c>
      <c r="F76" s="56"/>
      <c r="G76" s="56"/>
      <c r="H76" s="56"/>
    </row>
    <row r="77" spans="2:8" x14ac:dyDescent="0.3">
      <c r="B77" s="84"/>
      <c r="C77" s="84" t="s">
        <v>159</v>
      </c>
      <c r="D77" s="56">
        <v>-3513104056.7399998</v>
      </c>
      <c r="E77" s="56">
        <v>-1501829310.21</v>
      </c>
      <c r="F77" s="56" t="s">
        <v>159</v>
      </c>
      <c r="G77" s="56"/>
      <c r="H77" s="56"/>
    </row>
    <row r="78" spans="2:8" x14ac:dyDescent="0.3">
      <c r="B78" s="84"/>
      <c r="C78" s="84"/>
      <c r="D78" s="56">
        <v>1244289286.53</v>
      </c>
      <c r="E78" s="56"/>
      <c r="F78" s="56"/>
      <c r="G78" s="56"/>
      <c r="H78" s="56"/>
    </row>
    <row r="79" spans="2:8" x14ac:dyDescent="0.3">
      <c r="B79" s="84"/>
      <c r="C79" s="84" t="s">
        <v>160</v>
      </c>
      <c r="D79" s="56">
        <v>1983003437</v>
      </c>
      <c r="E79" s="56">
        <v>1983003437</v>
      </c>
      <c r="F79" s="56" t="s">
        <v>161</v>
      </c>
      <c r="G79" s="56"/>
      <c r="H79" s="56"/>
    </row>
    <row r="80" spans="2:8" x14ac:dyDescent="0.3">
      <c r="B80" s="84"/>
      <c r="C80" s="84"/>
      <c r="D80" s="87">
        <f>D77+D79+D78</f>
        <v>-285811333.2099998</v>
      </c>
      <c r="E80" s="88">
        <f>SUM(E76:E79)</f>
        <v>481176146.78999996</v>
      </c>
      <c r="F80" s="56">
        <f>D80-E80</f>
        <v>-766987479.99999976</v>
      </c>
      <c r="G80" s="56"/>
      <c r="H80" s="56"/>
    </row>
    <row r="81" spans="2:8" x14ac:dyDescent="0.3">
      <c r="B81" s="84"/>
      <c r="C81" s="84"/>
      <c r="D81" s="84"/>
      <c r="E81" s="56"/>
      <c r="F81" s="56"/>
      <c r="G81" s="56"/>
      <c r="H81" s="56"/>
    </row>
    <row r="82" spans="2:8" x14ac:dyDescent="0.3">
      <c r="B82" s="84"/>
      <c r="C82" s="84"/>
      <c r="D82" s="84"/>
      <c r="E82" s="56"/>
      <c r="F82" s="56"/>
      <c r="G82" s="56"/>
      <c r="H82" s="56"/>
    </row>
    <row r="83" spans="2:8" x14ac:dyDescent="0.3">
      <c r="B83" s="84"/>
      <c r="C83" s="84"/>
      <c r="D83" s="84"/>
      <c r="E83" s="56"/>
      <c r="F83" s="56"/>
      <c r="G83" s="56"/>
      <c r="H83" s="56"/>
    </row>
    <row r="84" spans="2:8" x14ac:dyDescent="0.3">
      <c r="B84" s="84"/>
      <c r="C84" s="84"/>
      <c r="D84" s="84"/>
      <c r="E84" s="56"/>
      <c r="F84" s="56"/>
      <c r="G84" s="56"/>
      <c r="H84" s="56"/>
    </row>
    <row r="85" spans="2:8" x14ac:dyDescent="0.3">
      <c r="B85" s="84"/>
      <c r="C85" s="84"/>
      <c r="D85" s="84"/>
      <c r="E85" s="56"/>
      <c r="F85" s="56"/>
      <c r="G85" s="56"/>
      <c r="H85" s="56"/>
    </row>
    <row r="86" spans="2:8" x14ac:dyDescent="0.3">
      <c r="B86" s="84"/>
      <c r="C86" s="84"/>
      <c r="D86" s="84"/>
      <c r="E86" s="56"/>
      <c r="F86" s="56"/>
      <c r="G86" s="56"/>
      <c r="H86" s="56"/>
    </row>
    <row r="87" spans="2:8" x14ac:dyDescent="0.3">
      <c r="B87" s="84"/>
      <c r="C87" s="84"/>
      <c r="D87" s="84"/>
      <c r="E87" s="56"/>
      <c r="F87" s="56"/>
      <c r="G87" s="56"/>
      <c r="H87" s="56"/>
    </row>
    <row r="88" spans="2:8" x14ac:dyDescent="0.3">
      <c r="B88" s="84"/>
      <c r="C88" s="84"/>
      <c r="D88" s="84"/>
      <c r="E88" s="56"/>
      <c r="F88" s="56"/>
      <c r="G88" s="56"/>
      <c r="H88" s="56"/>
    </row>
    <row r="89" spans="2:8" x14ac:dyDescent="0.3">
      <c r="B89" s="84"/>
      <c r="C89" s="84"/>
      <c r="D89" s="84"/>
      <c r="E89" s="56"/>
      <c r="F89" s="56"/>
      <c r="G89" s="56"/>
      <c r="H89" s="56"/>
    </row>
    <row r="90" spans="2:8" x14ac:dyDescent="0.3">
      <c r="B90" s="84"/>
      <c r="C90" s="84"/>
      <c r="D90" s="84"/>
      <c r="E90" s="56"/>
      <c r="F90" s="56"/>
      <c r="G90" s="56"/>
      <c r="H90" s="56"/>
    </row>
    <row r="91" spans="2:8" x14ac:dyDescent="0.3">
      <c r="B91" s="84"/>
      <c r="C91" s="84"/>
      <c r="D91" s="84"/>
      <c r="E91" s="56"/>
      <c r="F91" s="56"/>
      <c r="G91" s="56"/>
      <c r="H91" s="56"/>
    </row>
    <row r="92" spans="2:8" x14ac:dyDescent="0.3">
      <c r="B92" s="84"/>
      <c r="C92" s="84"/>
      <c r="D92" s="84"/>
      <c r="E92" s="56"/>
      <c r="F92" s="56"/>
      <c r="G92" s="56"/>
      <c r="H92" s="56"/>
    </row>
    <row r="93" spans="2:8" x14ac:dyDescent="0.3">
      <c r="B93" s="84"/>
      <c r="C93" s="84"/>
      <c r="D93" s="84"/>
      <c r="E93" s="56"/>
      <c r="F93" s="56"/>
      <c r="G93" s="56"/>
      <c r="H93" s="56"/>
    </row>
  </sheetData>
  <sheetProtection algorithmName="SHA-512" hashValue="OBHttV1dcXHmg7f57+v89vQXbDDKX2H38pauuDuu0CB5u2hv+63GyfvpgGad4wCTnS9xWxNTeR+z1Jkh3v15Sw==" saltValue="DiVPVvohxmGiwi9df6B31g==" spinCount="100000" sheet="1" objects="1" scenarios="1" selectLockedCells="1" selectUnlockedCells="1"/>
  <mergeCells count="5">
    <mergeCell ref="A1:K1"/>
    <mergeCell ref="B3:C3"/>
    <mergeCell ref="E2:F2"/>
    <mergeCell ref="G2:K2"/>
    <mergeCell ref="A48:K48"/>
  </mergeCells>
  <printOptions verticalCentered="1"/>
  <pageMargins left="1.2598425196850394" right="0.31496062992125984" top="0.39370078740157483" bottom="0.35433070866141736" header="0.51181102362204722" footer="0.98425196850393704"/>
  <pageSetup scale="6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5"/>
  <sheetViews>
    <sheetView zoomScaleNormal="100" zoomScaleSheetLayoutView="93" workbookViewId="0">
      <selection sqref="A1:J1"/>
    </sheetView>
  </sheetViews>
  <sheetFormatPr defaultColWidth="12.44140625" defaultRowHeight="13.8" x14ac:dyDescent="0.25"/>
  <cols>
    <col min="1" max="1" width="12.44140625" style="1"/>
    <col min="2" max="2" width="47.88671875" style="1" customWidth="1"/>
    <col min="3" max="3" width="18.5546875" style="1" bestFit="1" customWidth="1"/>
    <col min="4" max="4" width="22.33203125" style="1" bestFit="1" customWidth="1"/>
    <col min="5" max="5" width="17.5546875" style="1" customWidth="1"/>
    <col min="6" max="6" width="21.88671875" style="1" customWidth="1"/>
    <col min="7" max="7" width="20.44140625" style="1" customWidth="1"/>
    <col min="8" max="9" width="22.33203125" style="1" bestFit="1" customWidth="1"/>
    <col min="10" max="10" width="23.44140625" style="1" customWidth="1"/>
    <col min="11" max="11" width="19.109375" style="1" bestFit="1" customWidth="1"/>
    <col min="12" max="16384" width="12.44140625" style="1"/>
  </cols>
  <sheetData>
    <row r="1" spans="1:11" x14ac:dyDescent="0.25">
      <c r="A1" s="321" t="s">
        <v>79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1" x14ac:dyDescent="0.25">
      <c r="A2" s="322" t="s">
        <v>98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1" x14ac:dyDescent="0.25">
      <c r="A3" s="323" t="s">
        <v>2</v>
      </c>
      <c r="B3" s="323"/>
      <c r="C3" s="323"/>
      <c r="D3" s="323"/>
      <c r="E3" s="323"/>
      <c r="F3" s="323"/>
      <c r="G3" s="323"/>
      <c r="H3" s="323"/>
      <c r="I3" s="323"/>
      <c r="J3" s="323"/>
    </row>
    <row r="4" spans="1:11" x14ac:dyDescent="0.25">
      <c r="A4" s="227"/>
      <c r="B4" s="227"/>
      <c r="C4" s="227"/>
      <c r="D4" s="227"/>
      <c r="E4" s="227"/>
      <c r="F4" s="227"/>
      <c r="G4" s="227"/>
      <c r="H4" s="227"/>
      <c r="I4" s="227"/>
      <c r="J4" s="2"/>
    </row>
    <row r="5" spans="1:11" x14ac:dyDescent="0.25">
      <c r="A5" s="3"/>
      <c r="B5" s="3"/>
      <c r="C5" s="3"/>
      <c r="D5" s="3"/>
      <c r="E5" s="4"/>
      <c r="F5" s="254"/>
      <c r="G5" s="324" t="s">
        <v>222</v>
      </c>
      <c r="H5" s="3"/>
      <c r="I5" s="4" t="s">
        <v>81</v>
      </c>
      <c r="J5" s="3"/>
    </row>
    <row r="6" spans="1:11" ht="32.25" customHeight="1" x14ac:dyDescent="0.25">
      <c r="A6" s="2"/>
      <c r="B6" s="2"/>
      <c r="C6" s="326" t="s">
        <v>221</v>
      </c>
      <c r="D6" s="321"/>
      <c r="E6" s="255" t="s">
        <v>226</v>
      </c>
      <c r="F6" s="256" t="s">
        <v>224</v>
      </c>
      <c r="G6" s="325"/>
      <c r="H6" s="255" t="s">
        <v>227</v>
      </c>
      <c r="I6" s="255" t="s">
        <v>225</v>
      </c>
      <c r="J6" s="2"/>
    </row>
    <row r="7" spans="1:11" x14ac:dyDescent="0.25">
      <c r="A7" s="2"/>
      <c r="B7" s="2"/>
      <c r="C7" s="5" t="s">
        <v>83</v>
      </c>
      <c r="D7" s="5" t="s">
        <v>84</v>
      </c>
      <c r="E7" s="5"/>
      <c r="F7" s="5" t="s">
        <v>223</v>
      </c>
      <c r="G7" s="5" t="s">
        <v>256</v>
      </c>
      <c r="H7" s="5"/>
      <c r="I7" s="5" t="s">
        <v>257</v>
      </c>
      <c r="J7" s="5" t="s">
        <v>87</v>
      </c>
    </row>
    <row r="8" spans="1:11" x14ac:dyDescent="0.25">
      <c r="A8" s="2"/>
      <c r="B8" s="2"/>
      <c r="C8" s="6"/>
      <c r="D8" s="6"/>
      <c r="E8" s="6"/>
      <c r="F8" s="6"/>
      <c r="G8" s="6"/>
      <c r="H8" s="6"/>
      <c r="I8" s="257"/>
      <c r="J8" s="6"/>
    </row>
    <row r="9" spans="1:11" ht="21" customHeight="1" x14ac:dyDescent="0.25">
      <c r="A9" s="7" t="s">
        <v>95</v>
      </c>
      <c r="B9" s="8"/>
      <c r="C9" s="9">
        <v>262907777</v>
      </c>
      <c r="D9" s="23">
        <v>26290777708</v>
      </c>
      <c r="E9" s="23">
        <v>101098220</v>
      </c>
      <c r="F9" s="23">
        <v>26464102845</v>
      </c>
      <c r="G9" s="23">
        <v>84368454010</v>
      </c>
      <c r="H9" s="23">
        <v>22801278262</v>
      </c>
      <c r="I9" s="23">
        <v>16001423300</v>
      </c>
      <c r="J9" s="9">
        <f>SUM(D9:I9)</f>
        <v>176027134345</v>
      </c>
    </row>
    <row r="10" spans="1:11" x14ac:dyDescent="0.25">
      <c r="A10" s="1" t="s">
        <v>88</v>
      </c>
      <c r="B10" s="2"/>
      <c r="C10" s="4"/>
      <c r="D10" s="4"/>
      <c r="E10" s="4"/>
      <c r="F10" s="4"/>
      <c r="G10" s="24"/>
      <c r="H10" s="24">
        <v>24956754124</v>
      </c>
      <c r="I10" s="4"/>
      <c r="J10" s="10">
        <v>24956754124</v>
      </c>
    </row>
    <row r="11" spans="1:11" ht="50.25" customHeight="1" x14ac:dyDescent="0.25">
      <c r="A11" s="320" t="s">
        <v>113</v>
      </c>
      <c r="B11" s="320"/>
      <c r="C11" s="12">
        <v>275000000</v>
      </c>
      <c r="D11" s="13">
        <v>27500000000</v>
      </c>
      <c r="E11" s="13"/>
      <c r="F11" s="13"/>
      <c r="G11" s="13"/>
      <c r="H11" s="13"/>
      <c r="I11" s="13"/>
      <c r="J11" s="12">
        <f>SUM(D11:I11)</f>
        <v>27500000000</v>
      </c>
      <c r="K11" s="15"/>
    </row>
    <row r="12" spans="1:11" x14ac:dyDescent="0.25">
      <c r="A12" s="1" t="s">
        <v>96</v>
      </c>
      <c r="B12" s="11"/>
      <c r="C12" s="12"/>
      <c r="D12" s="13"/>
      <c r="E12" s="13"/>
      <c r="F12" s="13">
        <v>26002866</v>
      </c>
      <c r="G12" s="13"/>
      <c r="H12" s="13"/>
      <c r="I12" s="13">
        <v>-9042523372</v>
      </c>
      <c r="J12" s="12">
        <f t="shared" ref="J12:J17" si="0">SUM(D12:I12)</f>
        <v>-9016520506</v>
      </c>
    </row>
    <row r="13" spans="1:11" x14ac:dyDescent="0.25">
      <c r="A13" s="11" t="s">
        <v>89</v>
      </c>
      <c r="B13" s="11"/>
      <c r="C13" s="12"/>
      <c r="D13" s="13"/>
      <c r="E13" s="13"/>
      <c r="F13" s="13">
        <v>22801278262</v>
      </c>
      <c r="G13" s="13"/>
      <c r="H13" s="13">
        <v>-22801278262</v>
      </c>
      <c r="I13" s="13"/>
      <c r="J13" s="258">
        <f t="shared" si="0"/>
        <v>0</v>
      </c>
    </row>
    <row r="14" spans="1:11" x14ac:dyDescent="0.25">
      <c r="A14" s="1" t="s">
        <v>91</v>
      </c>
      <c r="B14" s="11"/>
      <c r="C14" s="12"/>
      <c r="D14" s="13"/>
      <c r="E14" s="13"/>
      <c r="F14" s="13">
        <v>8446137</v>
      </c>
      <c r="G14" s="13"/>
      <c r="H14" s="13"/>
      <c r="I14" s="13"/>
      <c r="J14" s="12">
        <f t="shared" si="0"/>
        <v>8446137</v>
      </c>
    </row>
    <row r="15" spans="1:11" ht="31.5" customHeight="1" x14ac:dyDescent="0.25">
      <c r="A15" s="320" t="s">
        <v>125</v>
      </c>
      <c r="B15" s="320"/>
      <c r="C15" s="12"/>
      <c r="D15" s="13"/>
      <c r="E15" s="13"/>
      <c r="F15" s="26">
        <v>-105956049</v>
      </c>
      <c r="G15" s="13"/>
      <c r="H15" s="13"/>
      <c r="I15" s="13"/>
      <c r="J15" s="12">
        <f t="shared" si="0"/>
        <v>-105956049</v>
      </c>
    </row>
    <row r="16" spans="1:11" x14ac:dyDescent="0.25">
      <c r="A16" s="1" t="s">
        <v>94</v>
      </c>
      <c r="B16" s="11"/>
      <c r="C16" s="12"/>
      <c r="D16" s="13"/>
      <c r="E16" s="13"/>
      <c r="F16" s="14">
        <f>-185082-761281239</f>
        <v>-761466321</v>
      </c>
      <c r="G16" s="13"/>
      <c r="H16" s="13"/>
      <c r="I16" s="13"/>
      <c r="J16" s="12">
        <f t="shared" si="0"/>
        <v>-761466321</v>
      </c>
    </row>
    <row r="17" spans="1:11" x14ac:dyDescent="0.25">
      <c r="A17" s="11" t="s">
        <v>90</v>
      </c>
      <c r="B17" s="11"/>
      <c r="C17" s="12"/>
      <c r="D17" s="13"/>
      <c r="E17" s="13"/>
      <c r="F17" s="15">
        <v>-66491905</v>
      </c>
      <c r="G17" s="13"/>
      <c r="H17" s="13"/>
      <c r="I17" s="13">
        <v>201280413</v>
      </c>
      <c r="J17" s="12">
        <f t="shared" si="0"/>
        <v>134788508</v>
      </c>
    </row>
    <row r="18" spans="1:11" ht="14.4" thickBot="1" x14ac:dyDescent="0.3">
      <c r="A18" s="16" t="s">
        <v>124</v>
      </c>
      <c r="B18" s="16"/>
      <c r="C18" s="17">
        <v>537907777</v>
      </c>
      <c r="D18" s="18">
        <v>53790777708</v>
      </c>
      <c r="E18" s="18">
        <v>101098220</v>
      </c>
      <c r="F18" s="18">
        <f>SUM(F9:F17)</f>
        <v>48365915835</v>
      </c>
      <c r="G18" s="18">
        <f t="shared" ref="G18:I18" si="1">SUM(G9:G17)</f>
        <v>84368454010</v>
      </c>
      <c r="H18" s="18">
        <f t="shared" si="1"/>
        <v>24956754124</v>
      </c>
      <c r="I18" s="18">
        <f t="shared" si="1"/>
        <v>7160180341</v>
      </c>
      <c r="J18" s="17">
        <f>SUM(J9:J17)</f>
        <v>218743180238</v>
      </c>
      <c r="K18" s="259"/>
    </row>
    <row r="19" spans="1:11" ht="14.4" thickTop="1" x14ac:dyDescent="0.25">
      <c r="A19" s="11" t="s">
        <v>100</v>
      </c>
      <c r="B19" s="19"/>
      <c r="C19" s="20"/>
      <c r="D19" s="21"/>
      <c r="E19" s="21"/>
      <c r="F19" s="21"/>
      <c r="G19" s="21"/>
      <c r="H19" s="13">
        <v>38763379763</v>
      </c>
      <c r="I19" s="21"/>
      <c r="J19" s="25">
        <f t="shared" ref="J19:J35" si="2">SUM(D19:I19)</f>
        <v>38763379763</v>
      </c>
    </row>
    <row r="20" spans="1:11" x14ac:dyDescent="0.25">
      <c r="A20" s="11" t="s">
        <v>99</v>
      </c>
      <c r="B20" s="19"/>
      <c r="C20" s="20"/>
      <c r="D20" s="21"/>
      <c r="E20" s="21"/>
      <c r="F20" s="13">
        <f>-H20</f>
        <v>24956754124</v>
      </c>
      <c r="G20" s="21"/>
      <c r="H20" s="13">
        <f>-H18</f>
        <v>-24956754124</v>
      </c>
      <c r="I20" s="21"/>
      <c r="J20" s="25">
        <f t="shared" si="2"/>
        <v>0</v>
      </c>
    </row>
    <row r="21" spans="1:11" x14ac:dyDescent="0.25">
      <c r="A21" s="1" t="s">
        <v>96</v>
      </c>
      <c r="B21" s="19"/>
      <c r="C21" s="20"/>
      <c r="D21" s="21"/>
      <c r="E21" s="21"/>
      <c r="F21" s="21"/>
      <c r="G21" s="21"/>
      <c r="H21" s="13"/>
      <c r="I21" s="13">
        <f>-19299116634-I26-I29-I30</f>
        <v>-18778523648</v>
      </c>
      <c r="J21" s="25">
        <f t="shared" si="2"/>
        <v>-18778523648</v>
      </c>
    </row>
    <row r="22" spans="1:11" ht="47.25" customHeight="1" x14ac:dyDescent="0.25">
      <c r="A22" s="320" t="s">
        <v>228</v>
      </c>
      <c r="B22" s="320"/>
      <c r="C22" s="12">
        <f>+D22/100</f>
        <v>428169336</v>
      </c>
      <c r="D22" s="13">
        <v>42816933600</v>
      </c>
      <c r="E22" s="21"/>
      <c r="F22" s="13">
        <v>-42816933600</v>
      </c>
      <c r="G22" s="21"/>
      <c r="H22" s="21"/>
      <c r="I22" s="21"/>
      <c r="J22" s="260">
        <f t="shared" si="2"/>
        <v>0</v>
      </c>
    </row>
    <row r="23" spans="1:11" ht="28.5" customHeight="1" x14ac:dyDescent="0.25">
      <c r="A23" s="320" t="s">
        <v>230</v>
      </c>
      <c r="B23" s="320"/>
      <c r="C23" s="20"/>
      <c r="D23" s="13"/>
      <c r="E23" s="21"/>
      <c r="F23" s="13">
        <v>67180000000</v>
      </c>
      <c r="G23" s="13">
        <v>-67180000000</v>
      </c>
      <c r="H23" s="21"/>
      <c r="I23" s="21"/>
      <c r="J23" s="260">
        <f t="shared" si="2"/>
        <v>0</v>
      </c>
    </row>
    <row r="24" spans="1:11" ht="31.5" customHeight="1" x14ac:dyDescent="0.25">
      <c r="A24" s="320" t="s">
        <v>229</v>
      </c>
      <c r="B24" s="320"/>
      <c r="C24" s="12">
        <f>+D24/100</f>
        <v>671800000</v>
      </c>
      <c r="D24" s="13">
        <v>67180000000</v>
      </c>
      <c r="E24" s="21"/>
      <c r="F24" s="13">
        <v>-67180000000</v>
      </c>
      <c r="G24" s="21"/>
      <c r="H24" s="21"/>
      <c r="I24" s="21"/>
      <c r="J24" s="260">
        <f t="shared" si="2"/>
        <v>0</v>
      </c>
    </row>
    <row r="25" spans="1:11" x14ac:dyDescent="0.25">
      <c r="A25" s="11" t="s">
        <v>114</v>
      </c>
      <c r="B25" s="19"/>
      <c r="C25" s="20"/>
      <c r="D25" s="13"/>
      <c r="E25" s="21"/>
      <c r="F25" s="21"/>
      <c r="G25" s="13">
        <v>1339776250</v>
      </c>
      <c r="H25" s="21"/>
      <c r="I25" s="21"/>
      <c r="J25" s="25">
        <f t="shared" si="2"/>
        <v>1339776250</v>
      </c>
    </row>
    <row r="26" spans="1:11" x14ac:dyDescent="0.25">
      <c r="A26" s="11" t="s">
        <v>101</v>
      </c>
      <c r="B26" s="19"/>
      <c r="C26" s="20"/>
      <c r="D26" s="13"/>
      <c r="E26" s="21"/>
      <c r="F26" s="13">
        <v>-9688522</v>
      </c>
      <c r="G26" s="13"/>
      <c r="H26" s="21"/>
      <c r="I26" s="13">
        <v>9688522</v>
      </c>
      <c r="J26" s="260">
        <f t="shared" si="2"/>
        <v>0</v>
      </c>
    </row>
    <row r="27" spans="1:11" ht="31.5" customHeight="1" x14ac:dyDescent="0.25">
      <c r="A27" s="320" t="s">
        <v>231</v>
      </c>
      <c r="B27" s="320"/>
      <c r="C27" s="20"/>
      <c r="D27" s="21"/>
      <c r="E27" s="21"/>
      <c r="F27" s="13">
        <v>-1160908020</v>
      </c>
      <c r="G27" s="13"/>
      <c r="H27" s="21"/>
      <c r="I27" s="21"/>
      <c r="J27" s="25">
        <f t="shared" si="2"/>
        <v>-1160908020</v>
      </c>
    </row>
    <row r="28" spans="1:11" ht="30" customHeight="1" x14ac:dyDescent="0.25">
      <c r="A28" s="320" t="s">
        <v>232</v>
      </c>
      <c r="B28" s="320"/>
      <c r="C28" s="20"/>
      <c r="D28" s="21"/>
      <c r="E28" s="21"/>
      <c r="F28" s="13">
        <v>-8449273026</v>
      </c>
      <c r="G28" s="13"/>
      <c r="H28" s="21"/>
      <c r="I28" s="21"/>
      <c r="J28" s="25">
        <f t="shared" si="2"/>
        <v>-8449273026</v>
      </c>
    </row>
    <row r="29" spans="1:11" x14ac:dyDescent="0.25">
      <c r="A29" s="11" t="s">
        <v>103</v>
      </c>
      <c r="B29" s="19"/>
      <c r="C29" s="20"/>
      <c r="D29" s="21"/>
      <c r="E29" s="21"/>
      <c r="F29" s="13">
        <v>135353624</v>
      </c>
      <c r="G29" s="13"/>
      <c r="H29" s="21"/>
      <c r="I29" s="13">
        <v>-135353624</v>
      </c>
      <c r="J29" s="260">
        <f t="shared" si="2"/>
        <v>0</v>
      </c>
    </row>
    <row r="30" spans="1:11" x14ac:dyDescent="0.25">
      <c r="A30" s="11" t="s">
        <v>104</v>
      </c>
      <c r="B30" s="19"/>
      <c r="C30" s="20"/>
      <c r="D30" s="21"/>
      <c r="E30" s="21"/>
      <c r="F30" s="13">
        <v>394927884</v>
      </c>
      <c r="G30" s="13"/>
      <c r="H30" s="21"/>
      <c r="I30" s="13">
        <v>-394927884</v>
      </c>
      <c r="J30" s="260">
        <f t="shared" si="2"/>
        <v>0</v>
      </c>
    </row>
    <row r="31" spans="1:11" ht="32.25" customHeight="1" x14ac:dyDescent="0.25">
      <c r="A31" s="320" t="s">
        <v>233</v>
      </c>
      <c r="B31" s="320"/>
      <c r="C31" s="20"/>
      <c r="D31" s="21"/>
      <c r="E31" s="21"/>
      <c r="F31" s="13">
        <f>-587350823+105956049</f>
        <v>-481394774</v>
      </c>
      <c r="G31" s="13"/>
      <c r="H31" s="21"/>
      <c r="I31" s="21"/>
      <c r="J31" s="25">
        <f t="shared" si="2"/>
        <v>-481394774</v>
      </c>
    </row>
    <row r="32" spans="1:11" x14ac:dyDescent="0.25">
      <c r="A32" s="11" t="s">
        <v>116</v>
      </c>
      <c r="B32" s="19"/>
      <c r="C32" s="20"/>
      <c r="D32" s="21"/>
      <c r="E32" s="21"/>
      <c r="F32" s="13">
        <v>4986855520</v>
      </c>
      <c r="G32" s="13">
        <v>-4986855520</v>
      </c>
      <c r="H32" s="21"/>
      <c r="I32" s="21"/>
      <c r="J32" s="260">
        <f t="shared" si="2"/>
        <v>0</v>
      </c>
    </row>
    <row r="33" spans="1:11" ht="16.5" customHeight="1" x14ac:dyDescent="0.25">
      <c r="A33" s="11" t="s">
        <v>115</v>
      </c>
      <c r="B33" s="19"/>
      <c r="C33" s="20"/>
      <c r="D33" s="21"/>
      <c r="E33" s="21"/>
      <c r="F33" s="13">
        <v>-1339776250</v>
      </c>
      <c r="G33" s="13"/>
      <c r="H33" s="21"/>
      <c r="I33" s="21"/>
      <c r="J33" s="25">
        <f t="shared" si="2"/>
        <v>-1339776250</v>
      </c>
    </row>
    <row r="34" spans="1:11" x14ac:dyDescent="0.25">
      <c r="A34" s="11" t="s">
        <v>117</v>
      </c>
      <c r="B34" s="19"/>
      <c r="C34" s="20"/>
      <c r="D34" s="21"/>
      <c r="E34" s="21"/>
      <c r="F34" s="13">
        <f>13073935+761281239</f>
        <v>774355174</v>
      </c>
      <c r="G34" s="13"/>
      <c r="H34" s="21"/>
      <c r="I34" s="21"/>
      <c r="J34" s="25">
        <f t="shared" si="2"/>
        <v>774355174</v>
      </c>
    </row>
    <row r="35" spans="1:11" x14ac:dyDescent="0.25">
      <c r="A35" s="11" t="s">
        <v>120</v>
      </c>
      <c r="B35" s="11"/>
      <c r="C35" s="12"/>
      <c r="D35" s="13"/>
      <c r="E35" s="13"/>
      <c r="F35" s="13">
        <v>68901351</v>
      </c>
      <c r="G35" s="13"/>
      <c r="H35" s="13"/>
      <c r="I35" s="13">
        <v>136365978</v>
      </c>
      <c r="J35" s="25">
        <f t="shared" si="2"/>
        <v>205267329</v>
      </c>
    </row>
    <row r="36" spans="1:11" ht="14.4" thickBot="1" x14ac:dyDescent="0.3">
      <c r="A36" s="22" t="s">
        <v>102</v>
      </c>
      <c r="B36" s="22"/>
      <c r="C36" s="17">
        <f>+C18+C22+C24</f>
        <v>1637877113</v>
      </c>
      <c r="D36" s="18">
        <f>SUM(D18:D35)</f>
        <v>163787711308</v>
      </c>
      <c r="E36" s="18">
        <f>+E18</f>
        <v>101098220</v>
      </c>
      <c r="F36" s="18">
        <f>SUM(F18:F35)</f>
        <v>25425089320</v>
      </c>
      <c r="G36" s="18">
        <f>SUM(G18:G35)</f>
        <v>13541374740</v>
      </c>
      <c r="H36" s="18">
        <f>SUM(H18:H35)</f>
        <v>38763379763</v>
      </c>
      <c r="I36" s="18">
        <f>SUM(I18:I35)</f>
        <v>-12002570315</v>
      </c>
      <c r="J36" s="17">
        <f>SUM(J18:J35)</f>
        <v>229616083036</v>
      </c>
      <c r="K36" s="259"/>
    </row>
    <row r="37" spans="1:11" ht="14.4" thickTop="1" x14ac:dyDescent="0.25">
      <c r="A37" s="2"/>
      <c r="B37" s="2"/>
      <c r="C37" s="20"/>
      <c r="D37" s="21"/>
      <c r="E37" s="21"/>
      <c r="F37" s="13"/>
      <c r="G37" s="21"/>
      <c r="H37" s="21"/>
      <c r="I37" s="21"/>
      <c r="J37" s="20"/>
      <c r="K37" s="261"/>
    </row>
    <row r="38" spans="1:11" x14ac:dyDescent="0.25">
      <c r="A38" s="2"/>
      <c r="B38" s="2"/>
      <c r="C38" s="20"/>
      <c r="D38" s="21"/>
      <c r="E38" s="21"/>
      <c r="F38" s="21"/>
      <c r="G38" s="21"/>
      <c r="H38" s="21"/>
      <c r="I38" s="21"/>
      <c r="J38" s="20"/>
    </row>
    <row r="39" spans="1:11" ht="17.100000000000001" customHeight="1" x14ac:dyDescent="0.25">
      <c r="A39" s="319" t="s">
        <v>262</v>
      </c>
      <c r="B39" s="319"/>
      <c r="C39" s="319"/>
      <c r="D39" s="319"/>
      <c r="E39" s="319"/>
      <c r="F39" s="319"/>
      <c r="G39" s="319"/>
      <c r="H39" s="319"/>
      <c r="I39" s="319"/>
      <c r="J39" s="319"/>
    </row>
    <row r="40" spans="1:11" x14ac:dyDescent="0.25">
      <c r="B40" s="2"/>
      <c r="C40" s="2"/>
      <c r="D40" s="262"/>
      <c r="E40" s="262"/>
      <c r="F40" s="132"/>
      <c r="G40" s="132"/>
      <c r="I40" s="263"/>
    </row>
    <row r="41" spans="1:11" x14ac:dyDescent="0.25">
      <c r="B41" s="2"/>
      <c r="C41" s="2"/>
      <c r="D41" s="262"/>
      <c r="E41" s="262"/>
      <c r="F41" s="133"/>
      <c r="G41" s="133"/>
    </row>
    <row r="42" spans="1:11" x14ac:dyDescent="0.25">
      <c r="B42" s="2"/>
      <c r="C42" s="2"/>
      <c r="D42" s="264"/>
      <c r="E42" s="264"/>
      <c r="F42" s="133"/>
      <c r="G42" s="133"/>
      <c r="H42" s="265"/>
      <c r="I42" s="263"/>
    </row>
    <row r="43" spans="1:11" x14ac:dyDescent="0.25">
      <c r="B43" s="2"/>
      <c r="C43" s="2"/>
      <c r="D43" s="2"/>
      <c r="E43" s="2"/>
      <c r="F43" s="150"/>
      <c r="G43" s="150"/>
      <c r="I43" s="265"/>
    </row>
    <row r="44" spans="1:11" ht="16.5" customHeight="1" x14ac:dyDescent="0.25">
      <c r="B44" s="2"/>
      <c r="C44" s="2"/>
      <c r="D44" s="2"/>
      <c r="E44" s="2"/>
      <c r="F44" s="230"/>
      <c r="G44" s="230"/>
      <c r="I44" s="261"/>
      <c r="J44" s="284">
        <v>8</v>
      </c>
    </row>
    <row r="45" spans="1:11" x14ac:dyDescent="0.25">
      <c r="B45" s="2"/>
      <c r="C45" s="2"/>
      <c r="D45" s="2"/>
      <c r="E45" s="2"/>
      <c r="F45" s="150"/>
      <c r="G45" s="150"/>
    </row>
    <row r="46" spans="1:11" x14ac:dyDescent="0.25">
      <c r="B46" s="2"/>
      <c r="C46" s="2"/>
      <c r="D46" s="2"/>
      <c r="E46" s="2"/>
      <c r="F46" s="231"/>
      <c r="G46" s="232"/>
    </row>
    <row r="47" spans="1:11" x14ac:dyDescent="0.25">
      <c r="D47" s="259"/>
      <c r="F47" s="153"/>
    </row>
    <row r="48" spans="1:11" x14ac:dyDescent="0.25">
      <c r="F48" s="266"/>
    </row>
    <row r="53" spans="3:3" x14ac:dyDescent="0.25">
      <c r="C53" s="25"/>
    </row>
    <row r="54" spans="3:3" x14ac:dyDescent="0.25">
      <c r="C54" s="25"/>
    </row>
    <row r="55" spans="3:3" x14ac:dyDescent="0.25">
      <c r="C55" s="15"/>
    </row>
    <row r="58" spans="3:3" x14ac:dyDescent="0.25">
      <c r="C58" s="25"/>
    </row>
    <row r="59" spans="3:3" x14ac:dyDescent="0.25">
      <c r="C59" s="25"/>
    </row>
    <row r="60" spans="3:3" x14ac:dyDescent="0.25">
      <c r="C60" s="25"/>
    </row>
    <row r="61" spans="3:3" x14ac:dyDescent="0.25">
      <c r="C61" s="25"/>
    </row>
    <row r="62" spans="3:3" x14ac:dyDescent="0.25">
      <c r="C62" s="25"/>
    </row>
    <row r="63" spans="3:3" x14ac:dyDescent="0.25">
      <c r="C63" s="25"/>
    </row>
    <row r="64" spans="3:3" x14ac:dyDescent="0.25">
      <c r="C64" s="25"/>
    </row>
    <row r="65" spans="3:3" x14ac:dyDescent="0.25">
      <c r="C65" s="15"/>
    </row>
  </sheetData>
  <sheetProtection algorithmName="SHA-512" hashValue="VCo/tm874TrXsdCLpYTB5b+1zKKsQChcK1H83aBS+uZoj/1TgtcvybE0LBigGdvpU5xwrpsJkLOzue01CUeB0g==" saltValue="CuNLdzbpMOltQAJRSBiAjw==" spinCount="100000" sheet="1" objects="1" scenarios="1" selectLockedCells="1" selectUnlockedCells="1"/>
  <mergeCells count="14">
    <mergeCell ref="A39:J39"/>
    <mergeCell ref="A24:B24"/>
    <mergeCell ref="A23:B23"/>
    <mergeCell ref="A31:B31"/>
    <mergeCell ref="A1:J1"/>
    <mergeCell ref="A2:J2"/>
    <mergeCell ref="A3:J3"/>
    <mergeCell ref="G5:G6"/>
    <mergeCell ref="C6:D6"/>
    <mergeCell ref="A22:B22"/>
    <mergeCell ref="A27:B27"/>
    <mergeCell ref="A28:B28"/>
    <mergeCell ref="A11:B11"/>
    <mergeCell ref="A15:B15"/>
  </mergeCells>
  <printOptions verticalCentered="1"/>
  <pageMargins left="1.2598425196850394" right="0.70866141732283472" top="0.98425196850393704" bottom="1.0629921259842521" header="0.31496062992125984" footer="0.9842519685039370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R103"/>
  <sheetViews>
    <sheetView zoomScaleNormal="100" zoomScaleSheetLayoutView="100" workbookViewId="0">
      <selection sqref="A1:L1"/>
    </sheetView>
  </sheetViews>
  <sheetFormatPr defaultColWidth="9.109375" defaultRowHeight="13.8" x14ac:dyDescent="0.25"/>
  <cols>
    <col min="1" max="1" width="55.6640625" style="274" customWidth="1"/>
    <col min="2" max="2" width="17" style="201" hidden="1" customWidth="1"/>
    <col min="3" max="3" width="1.109375" style="201" hidden="1" customWidth="1"/>
    <col min="4" max="4" width="1.44140625" style="201" hidden="1" customWidth="1"/>
    <col min="5" max="5" width="0.44140625" style="201" customWidth="1"/>
    <col min="6" max="6" width="21" style="201" customWidth="1"/>
    <col min="7" max="7" width="1.44140625" style="201" customWidth="1"/>
    <col min="8" max="8" width="20.33203125" style="201" customWidth="1"/>
    <col min="9" max="9" width="1.44140625" style="201" customWidth="1"/>
    <col min="10" max="10" width="20.5546875" style="201" customWidth="1"/>
    <col min="11" max="11" width="1.44140625" style="201" customWidth="1"/>
    <col min="12" max="12" width="20.109375" style="201" customWidth="1"/>
    <col min="13" max="13" width="16" style="201" customWidth="1"/>
    <col min="14" max="14" width="16" style="201" hidden="1" customWidth="1"/>
    <col min="15" max="16" width="17.109375" style="201" hidden="1" customWidth="1"/>
    <col min="17" max="17" width="11.44140625" style="201" hidden="1" customWidth="1"/>
    <col min="18" max="18" width="12.109375" style="204" hidden="1" customWidth="1"/>
    <col min="19" max="22" width="0" style="201" hidden="1" customWidth="1"/>
    <col min="23" max="256" width="9.109375" style="201"/>
    <col min="257" max="257" width="47.88671875" style="201" customWidth="1"/>
    <col min="258" max="260" width="0" style="201" hidden="1" customWidth="1"/>
    <col min="261" max="261" width="1.44140625" style="201" customWidth="1"/>
    <col min="262" max="262" width="15.88671875" style="201" customWidth="1"/>
    <col min="263" max="263" width="1.44140625" style="201" customWidth="1"/>
    <col min="264" max="264" width="16.109375" style="201" customWidth="1"/>
    <col min="265" max="265" width="1.44140625" style="201" customWidth="1"/>
    <col min="266" max="266" width="15.5546875" style="201" customWidth="1"/>
    <col min="267" max="267" width="1.44140625" style="201" customWidth="1"/>
    <col min="268" max="270" width="16" style="201" customWidth="1"/>
    <col min="271" max="272" width="17.109375" style="201" customWidth="1"/>
    <col min="273" max="273" width="11.44140625" style="201" bestFit="1" customWidth="1"/>
    <col min="274" max="274" width="12.109375" style="201" bestFit="1" customWidth="1"/>
    <col min="275" max="512" width="9.109375" style="201"/>
    <col min="513" max="513" width="47.88671875" style="201" customWidth="1"/>
    <col min="514" max="516" width="0" style="201" hidden="1" customWidth="1"/>
    <col min="517" max="517" width="1.44140625" style="201" customWidth="1"/>
    <col min="518" max="518" width="15.88671875" style="201" customWidth="1"/>
    <col min="519" max="519" width="1.44140625" style="201" customWidth="1"/>
    <col min="520" max="520" width="16.109375" style="201" customWidth="1"/>
    <col min="521" max="521" width="1.44140625" style="201" customWidth="1"/>
    <col min="522" max="522" width="15.5546875" style="201" customWidth="1"/>
    <col min="523" max="523" width="1.44140625" style="201" customWidth="1"/>
    <col min="524" max="526" width="16" style="201" customWidth="1"/>
    <col min="527" max="528" width="17.109375" style="201" customWidth="1"/>
    <col min="529" max="529" width="11.44140625" style="201" bestFit="1" customWidth="1"/>
    <col min="530" max="530" width="12.109375" style="201" bestFit="1" customWidth="1"/>
    <col min="531" max="768" width="9.109375" style="201"/>
    <col min="769" max="769" width="47.88671875" style="201" customWidth="1"/>
    <col min="770" max="772" width="0" style="201" hidden="1" customWidth="1"/>
    <col min="773" max="773" width="1.44140625" style="201" customWidth="1"/>
    <col min="774" max="774" width="15.88671875" style="201" customWidth="1"/>
    <col min="775" max="775" width="1.44140625" style="201" customWidth="1"/>
    <col min="776" max="776" width="16.109375" style="201" customWidth="1"/>
    <col min="777" max="777" width="1.44140625" style="201" customWidth="1"/>
    <col min="778" max="778" width="15.5546875" style="201" customWidth="1"/>
    <col min="779" max="779" width="1.44140625" style="201" customWidth="1"/>
    <col min="780" max="782" width="16" style="201" customWidth="1"/>
    <col min="783" max="784" width="17.109375" style="201" customWidth="1"/>
    <col min="785" max="785" width="11.44140625" style="201" bestFit="1" customWidth="1"/>
    <col min="786" max="786" width="12.109375" style="201" bestFit="1" customWidth="1"/>
    <col min="787" max="1024" width="9.109375" style="201"/>
    <col min="1025" max="1025" width="47.88671875" style="201" customWidth="1"/>
    <col min="1026" max="1028" width="0" style="201" hidden="1" customWidth="1"/>
    <col min="1029" max="1029" width="1.44140625" style="201" customWidth="1"/>
    <col min="1030" max="1030" width="15.88671875" style="201" customWidth="1"/>
    <col min="1031" max="1031" width="1.44140625" style="201" customWidth="1"/>
    <col min="1032" max="1032" width="16.109375" style="201" customWidth="1"/>
    <col min="1033" max="1033" width="1.44140625" style="201" customWidth="1"/>
    <col min="1034" max="1034" width="15.5546875" style="201" customWidth="1"/>
    <col min="1035" max="1035" width="1.44140625" style="201" customWidth="1"/>
    <col min="1036" max="1038" width="16" style="201" customWidth="1"/>
    <col min="1039" max="1040" width="17.109375" style="201" customWidth="1"/>
    <col min="1041" max="1041" width="11.44140625" style="201" bestFit="1" customWidth="1"/>
    <col min="1042" max="1042" width="12.109375" style="201" bestFit="1" customWidth="1"/>
    <col min="1043" max="1280" width="9.109375" style="201"/>
    <col min="1281" max="1281" width="47.88671875" style="201" customWidth="1"/>
    <col min="1282" max="1284" width="0" style="201" hidden="1" customWidth="1"/>
    <col min="1285" max="1285" width="1.44140625" style="201" customWidth="1"/>
    <col min="1286" max="1286" width="15.88671875" style="201" customWidth="1"/>
    <col min="1287" max="1287" width="1.44140625" style="201" customWidth="1"/>
    <col min="1288" max="1288" width="16.109375" style="201" customWidth="1"/>
    <col min="1289" max="1289" width="1.44140625" style="201" customWidth="1"/>
    <col min="1290" max="1290" width="15.5546875" style="201" customWidth="1"/>
    <col min="1291" max="1291" width="1.44140625" style="201" customWidth="1"/>
    <col min="1292" max="1294" width="16" style="201" customWidth="1"/>
    <col min="1295" max="1296" width="17.109375" style="201" customWidth="1"/>
    <col min="1297" max="1297" width="11.44140625" style="201" bestFit="1" customWidth="1"/>
    <col min="1298" max="1298" width="12.109375" style="201" bestFit="1" customWidth="1"/>
    <col min="1299" max="1536" width="9.109375" style="201"/>
    <col min="1537" max="1537" width="47.88671875" style="201" customWidth="1"/>
    <col min="1538" max="1540" width="0" style="201" hidden="1" customWidth="1"/>
    <col min="1541" max="1541" width="1.44140625" style="201" customWidth="1"/>
    <col min="1542" max="1542" width="15.88671875" style="201" customWidth="1"/>
    <col min="1543" max="1543" width="1.44140625" style="201" customWidth="1"/>
    <col min="1544" max="1544" width="16.109375" style="201" customWidth="1"/>
    <col min="1545" max="1545" width="1.44140625" style="201" customWidth="1"/>
    <col min="1546" max="1546" width="15.5546875" style="201" customWidth="1"/>
    <col min="1547" max="1547" width="1.44140625" style="201" customWidth="1"/>
    <col min="1548" max="1550" width="16" style="201" customWidth="1"/>
    <col min="1551" max="1552" width="17.109375" style="201" customWidth="1"/>
    <col min="1553" max="1553" width="11.44140625" style="201" bestFit="1" customWidth="1"/>
    <col min="1554" max="1554" width="12.109375" style="201" bestFit="1" customWidth="1"/>
    <col min="1555" max="1792" width="9.109375" style="201"/>
    <col min="1793" max="1793" width="47.88671875" style="201" customWidth="1"/>
    <col min="1794" max="1796" width="0" style="201" hidden="1" customWidth="1"/>
    <col min="1797" max="1797" width="1.44140625" style="201" customWidth="1"/>
    <col min="1798" max="1798" width="15.88671875" style="201" customWidth="1"/>
    <col min="1799" max="1799" width="1.44140625" style="201" customWidth="1"/>
    <col min="1800" max="1800" width="16.109375" style="201" customWidth="1"/>
    <col min="1801" max="1801" width="1.44140625" style="201" customWidth="1"/>
    <col min="1802" max="1802" width="15.5546875" style="201" customWidth="1"/>
    <col min="1803" max="1803" width="1.44140625" style="201" customWidth="1"/>
    <col min="1804" max="1806" width="16" style="201" customWidth="1"/>
    <col min="1807" max="1808" width="17.109375" style="201" customWidth="1"/>
    <col min="1809" max="1809" width="11.44140625" style="201" bestFit="1" customWidth="1"/>
    <col min="1810" max="1810" width="12.109375" style="201" bestFit="1" customWidth="1"/>
    <col min="1811" max="2048" width="9.109375" style="201"/>
    <col min="2049" max="2049" width="47.88671875" style="201" customWidth="1"/>
    <col min="2050" max="2052" width="0" style="201" hidden="1" customWidth="1"/>
    <col min="2053" max="2053" width="1.44140625" style="201" customWidth="1"/>
    <col min="2054" max="2054" width="15.88671875" style="201" customWidth="1"/>
    <col min="2055" max="2055" width="1.44140625" style="201" customWidth="1"/>
    <col min="2056" max="2056" width="16.109375" style="201" customWidth="1"/>
    <col min="2057" max="2057" width="1.44140625" style="201" customWidth="1"/>
    <col min="2058" max="2058" width="15.5546875" style="201" customWidth="1"/>
    <col min="2059" max="2059" width="1.44140625" style="201" customWidth="1"/>
    <col min="2060" max="2062" width="16" style="201" customWidth="1"/>
    <col min="2063" max="2064" width="17.109375" style="201" customWidth="1"/>
    <col min="2065" max="2065" width="11.44140625" style="201" bestFit="1" customWidth="1"/>
    <col min="2066" max="2066" width="12.109375" style="201" bestFit="1" customWidth="1"/>
    <col min="2067" max="2304" width="9.109375" style="201"/>
    <col min="2305" max="2305" width="47.88671875" style="201" customWidth="1"/>
    <col min="2306" max="2308" width="0" style="201" hidden="1" customWidth="1"/>
    <col min="2309" max="2309" width="1.44140625" style="201" customWidth="1"/>
    <col min="2310" max="2310" width="15.88671875" style="201" customWidth="1"/>
    <col min="2311" max="2311" width="1.44140625" style="201" customWidth="1"/>
    <col min="2312" max="2312" width="16.109375" style="201" customWidth="1"/>
    <col min="2313" max="2313" width="1.44140625" style="201" customWidth="1"/>
    <col min="2314" max="2314" width="15.5546875" style="201" customWidth="1"/>
    <col min="2315" max="2315" width="1.44140625" style="201" customWidth="1"/>
    <col min="2316" max="2318" width="16" style="201" customWidth="1"/>
    <col min="2319" max="2320" width="17.109375" style="201" customWidth="1"/>
    <col min="2321" max="2321" width="11.44140625" style="201" bestFit="1" customWidth="1"/>
    <col min="2322" max="2322" width="12.109375" style="201" bestFit="1" customWidth="1"/>
    <col min="2323" max="2560" width="9.109375" style="201"/>
    <col min="2561" max="2561" width="47.88671875" style="201" customWidth="1"/>
    <col min="2562" max="2564" width="0" style="201" hidden="1" customWidth="1"/>
    <col min="2565" max="2565" width="1.44140625" style="201" customWidth="1"/>
    <col min="2566" max="2566" width="15.88671875" style="201" customWidth="1"/>
    <col min="2567" max="2567" width="1.44140625" style="201" customWidth="1"/>
    <col min="2568" max="2568" width="16.109375" style="201" customWidth="1"/>
    <col min="2569" max="2569" width="1.44140625" style="201" customWidth="1"/>
    <col min="2570" max="2570" width="15.5546875" style="201" customWidth="1"/>
    <col min="2571" max="2571" width="1.44140625" style="201" customWidth="1"/>
    <col min="2572" max="2574" width="16" style="201" customWidth="1"/>
    <col min="2575" max="2576" width="17.109375" style="201" customWidth="1"/>
    <col min="2577" max="2577" width="11.44140625" style="201" bestFit="1" customWidth="1"/>
    <col min="2578" max="2578" width="12.109375" style="201" bestFit="1" customWidth="1"/>
    <col min="2579" max="2816" width="9.109375" style="201"/>
    <col min="2817" max="2817" width="47.88671875" style="201" customWidth="1"/>
    <col min="2818" max="2820" width="0" style="201" hidden="1" customWidth="1"/>
    <col min="2821" max="2821" width="1.44140625" style="201" customWidth="1"/>
    <col min="2822" max="2822" width="15.88671875" style="201" customWidth="1"/>
    <col min="2823" max="2823" width="1.44140625" style="201" customWidth="1"/>
    <col min="2824" max="2824" width="16.109375" style="201" customWidth="1"/>
    <col min="2825" max="2825" width="1.44140625" style="201" customWidth="1"/>
    <col min="2826" max="2826" width="15.5546875" style="201" customWidth="1"/>
    <col min="2827" max="2827" width="1.44140625" style="201" customWidth="1"/>
    <col min="2828" max="2830" width="16" style="201" customWidth="1"/>
    <col min="2831" max="2832" width="17.109375" style="201" customWidth="1"/>
    <col min="2833" max="2833" width="11.44140625" style="201" bestFit="1" customWidth="1"/>
    <col min="2834" max="2834" width="12.109375" style="201" bestFit="1" customWidth="1"/>
    <col min="2835" max="3072" width="9.109375" style="201"/>
    <col min="3073" max="3073" width="47.88671875" style="201" customWidth="1"/>
    <col min="3074" max="3076" width="0" style="201" hidden="1" customWidth="1"/>
    <col min="3077" max="3077" width="1.44140625" style="201" customWidth="1"/>
    <col min="3078" max="3078" width="15.88671875" style="201" customWidth="1"/>
    <col min="3079" max="3079" width="1.44140625" style="201" customWidth="1"/>
    <col min="3080" max="3080" width="16.109375" style="201" customWidth="1"/>
    <col min="3081" max="3081" width="1.44140625" style="201" customWidth="1"/>
    <col min="3082" max="3082" width="15.5546875" style="201" customWidth="1"/>
    <col min="3083" max="3083" width="1.44140625" style="201" customWidth="1"/>
    <col min="3084" max="3086" width="16" style="201" customWidth="1"/>
    <col min="3087" max="3088" width="17.109375" style="201" customWidth="1"/>
    <col min="3089" max="3089" width="11.44140625" style="201" bestFit="1" customWidth="1"/>
    <col min="3090" max="3090" width="12.109375" style="201" bestFit="1" customWidth="1"/>
    <col min="3091" max="3328" width="9.109375" style="201"/>
    <col min="3329" max="3329" width="47.88671875" style="201" customWidth="1"/>
    <col min="3330" max="3332" width="0" style="201" hidden="1" customWidth="1"/>
    <col min="3333" max="3333" width="1.44140625" style="201" customWidth="1"/>
    <col min="3334" max="3334" width="15.88671875" style="201" customWidth="1"/>
    <col min="3335" max="3335" width="1.44140625" style="201" customWidth="1"/>
    <col min="3336" max="3336" width="16.109375" style="201" customWidth="1"/>
    <col min="3337" max="3337" width="1.44140625" style="201" customWidth="1"/>
    <col min="3338" max="3338" width="15.5546875" style="201" customWidth="1"/>
    <col min="3339" max="3339" width="1.44140625" style="201" customWidth="1"/>
    <col min="3340" max="3342" width="16" style="201" customWidth="1"/>
    <col min="3343" max="3344" width="17.109375" style="201" customWidth="1"/>
    <col min="3345" max="3345" width="11.44140625" style="201" bestFit="1" customWidth="1"/>
    <col min="3346" max="3346" width="12.109375" style="201" bestFit="1" customWidth="1"/>
    <col min="3347" max="3584" width="9.109375" style="201"/>
    <col min="3585" max="3585" width="47.88671875" style="201" customWidth="1"/>
    <col min="3586" max="3588" width="0" style="201" hidden="1" customWidth="1"/>
    <col min="3589" max="3589" width="1.44140625" style="201" customWidth="1"/>
    <col min="3590" max="3590" width="15.88671875" style="201" customWidth="1"/>
    <col min="3591" max="3591" width="1.44140625" style="201" customWidth="1"/>
    <col min="3592" max="3592" width="16.109375" style="201" customWidth="1"/>
    <col min="3593" max="3593" width="1.44140625" style="201" customWidth="1"/>
    <col min="3594" max="3594" width="15.5546875" style="201" customWidth="1"/>
    <col min="3595" max="3595" width="1.44140625" style="201" customWidth="1"/>
    <col min="3596" max="3598" width="16" style="201" customWidth="1"/>
    <col min="3599" max="3600" width="17.109375" style="201" customWidth="1"/>
    <col min="3601" max="3601" width="11.44140625" style="201" bestFit="1" customWidth="1"/>
    <col min="3602" max="3602" width="12.109375" style="201" bestFit="1" customWidth="1"/>
    <col min="3603" max="3840" width="9.109375" style="201"/>
    <col min="3841" max="3841" width="47.88671875" style="201" customWidth="1"/>
    <col min="3842" max="3844" width="0" style="201" hidden="1" customWidth="1"/>
    <col min="3845" max="3845" width="1.44140625" style="201" customWidth="1"/>
    <col min="3846" max="3846" width="15.88671875" style="201" customWidth="1"/>
    <col min="3847" max="3847" width="1.44140625" style="201" customWidth="1"/>
    <col min="3848" max="3848" width="16.109375" style="201" customWidth="1"/>
    <col min="3849" max="3849" width="1.44140625" style="201" customWidth="1"/>
    <col min="3850" max="3850" width="15.5546875" style="201" customWidth="1"/>
    <col min="3851" max="3851" width="1.44140625" style="201" customWidth="1"/>
    <col min="3852" max="3854" width="16" style="201" customWidth="1"/>
    <col min="3855" max="3856" width="17.109375" style="201" customWidth="1"/>
    <col min="3857" max="3857" width="11.44140625" style="201" bestFit="1" customWidth="1"/>
    <col min="3858" max="3858" width="12.109375" style="201" bestFit="1" customWidth="1"/>
    <col min="3859" max="4096" width="9.109375" style="201"/>
    <col min="4097" max="4097" width="47.88671875" style="201" customWidth="1"/>
    <col min="4098" max="4100" width="0" style="201" hidden="1" customWidth="1"/>
    <col min="4101" max="4101" width="1.44140625" style="201" customWidth="1"/>
    <col min="4102" max="4102" width="15.88671875" style="201" customWidth="1"/>
    <col min="4103" max="4103" width="1.44140625" style="201" customWidth="1"/>
    <col min="4104" max="4104" width="16.109375" style="201" customWidth="1"/>
    <col min="4105" max="4105" width="1.44140625" style="201" customWidth="1"/>
    <col min="4106" max="4106" width="15.5546875" style="201" customWidth="1"/>
    <col min="4107" max="4107" width="1.44140625" style="201" customWidth="1"/>
    <col min="4108" max="4110" width="16" style="201" customWidth="1"/>
    <col min="4111" max="4112" width="17.109375" style="201" customWidth="1"/>
    <col min="4113" max="4113" width="11.44140625" style="201" bestFit="1" customWidth="1"/>
    <col min="4114" max="4114" width="12.109375" style="201" bestFit="1" customWidth="1"/>
    <col min="4115" max="4352" width="9.109375" style="201"/>
    <col min="4353" max="4353" width="47.88671875" style="201" customWidth="1"/>
    <col min="4354" max="4356" width="0" style="201" hidden="1" customWidth="1"/>
    <col min="4357" max="4357" width="1.44140625" style="201" customWidth="1"/>
    <col min="4358" max="4358" width="15.88671875" style="201" customWidth="1"/>
    <col min="4359" max="4359" width="1.44140625" style="201" customWidth="1"/>
    <col min="4360" max="4360" width="16.109375" style="201" customWidth="1"/>
    <col min="4361" max="4361" width="1.44140625" style="201" customWidth="1"/>
    <col min="4362" max="4362" width="15.5546875" style="201" customWidth="1"/>
    <col min="4363" max="4363" width="1.44140625" style="201" customWidth="1"/>
    <col min="4364" max="4366" width="16" style="201" customWidth="1"/>
    <col min="4367" max="4368" width="17.109375" style="201" customWidth="1"/>
    <col min="4369" max="4369" width="11.44140625" style="201" bestFit="1" customWidth="1"/>
    <col min="4370" max="4370" width="12.109375" style="201" bestFit="1" customWidth="1"/>
    <col min="4371" max="4608" width="9.109375" style="201"/>
    <col min="4609" max="4609" width="47.88671875" style="201" customWidth="1"/>
    <col min="4610" max="4612" width="0" style="201" hidden="1" customWidth="1"/>
    <col min="4613" max="4613" width="1.44140625" style="201" customWidth="1"/>
    <col min="4614" max="4614" width="15.88671875" style="201" customWidth="1"/>
    <col min="4615" max="4615" width="1.44140625" style="201" customWidth="1"/>
    <col min="4616" max="4616" width="16.109375" style="201" customWidth="1"/>
    <col min="4617" max="4617" width="1.44140625" style="201" customWidth="1"/>
    <col min="4618" max="4618" width="15.5546875" style="201" customWidth="1"/>
    <col min="4619" max="4619" width="1.44140625" style="201" customWidth="1"/>
    <col min="4620" max="4622" width="16" style="201" customWidth="1"/>
    <col min="4623" max="4624" width="17.109375" style="201" customWidth="1"/>
    <col min="4625" max="4625" width="11.44140625" style="201" bestFit="1" customWidth="1"/>
    <col min="4626" max="4626" width="12.109375" style="201" bestFit="1" customWidth="1"/>
    <col min="4627" max="4864" width="9.109375" style="201"/>
    <col min="4865" max="4865" width="47.88671875" style="201" customWidth="1"/>
    <col min="4866" max="4868" width="0" style="201" hidden="1" customWidth="1"/>
    <col min="4869" max="4869" width="1.44140625" style="201" customWidth="1"/>
    <col min="4870" max="4870" width="15.88671875" style="201" customWidth="1"/>
    <col min="4871" max="4871" width="1.44140625" style="201" customWidth="1"/>
    <col min="4872" max="4872" width="16.109375" style="201" customWidth="1"/>
    <col min="4873" max="4873" width="1.44140625" style="201" customWidth="1"/>
    <col min="4874" max="4874" width="15.5546875" style="201" customWidth="1"/>
    <col min="4875" max="4875" width="1.44140625" style="201" customWidth="1"/>
    <col min="4876" max="4878" width="16" style="201" customWidth="1"/>
    <col min="4879" max="4880" width="17.109375" style="201" customWidth="1"/>
    <col min="4881" max="4881" width="11.44140625" style="201" bestFit="1" customWidth="1"/>
    <col min="4882" max="4882" width="12.109375" style="201" bestFit="1" customWidth="1"/>
    <col min="4883" max="5120" width="9.109375" style="201"/>
    <col min="5121" max="5121" width="47.88671875" style="201" customWidth="1"/>
    <col min="5122" max="5124" width="0" style="201" hidden="1" customWidth="1"/>
    <col min="5125" max="5125" width="1.44140625" style="201" customWidth="1"/>
    <col min="5126" max="5126" width="15.88671875" style="201" customWidth="1"/>
    <col min="5127" max="5127" width="1.44140625" style="201" customWidth="1"/>
    <col min="5128" max="5128" width="16.109375" style="201" customWidth="1"/>
    <col min="5129" max="5129" width="1.44140625" style="201" customWidth="1"/>
    <col min="5130" max="5130" width="15.5546875" style="201" customWidth="1"/>
    <col min="5131" max="5131" width="1.44140625" style="201" customWidth="1"/>
    <col min="5132" max="5134" width="16" style="201" customWidth="1"/>
    <col min="5135" max="5136" width="17.109375" style="201" customWidth="1"/>
    <col min="5137" max="5137" width="11.44140625" style="201" bestFit="1" customWidth="1"/>
    <col min="5138" max="5138" width="12.109375" style="201" bestFit="1" customWidth="1"/>
    <col min="5139" max="5376" width="9.109375" style="201"/>
    <col min="5377" max="5377" width="47.88671875" style="201" customWidth="1"/>
    <col min="5378" max="5380" width="0" style="201" hidden="1" customWidth="1"/>
    <col min="5381" max="5381" width="1.44140625" style="201" customWidth="1"/>
    <col min="5382" max="5382" width="15.88671875" style="201" customWidth="1"/>
    <col min="5383" max="5383" width="1.44140625" style="201" customWidth="1"/>
    <col min="5384" max="5384" width="16.109375" style="201" customWidth="1"/>
    <col min="5385" max="5385" width="1.44140625" style="201" customWidth="1"/>
    <col min="5386" max="5386" width="15.5546875" style="201" customWidth="1"/>
    <col min="5387" max="5387" width="1.44140625" style="201" customWidth="1"/>
    <col min="5388" max="5390" width="16" style="201" customWidth="1"/>
    <col min="5391" max="5392" width="17.109375" style="201" customWidth="1"/>
    <col min="5393" max="5393" width="11.44140625" style="201" bestFit="1" customWidth="1"/>
    <col min="5394" max="5394" width="12.109375" style="201" bestFit="1" customWidth="1"/>
    <col min="5395" max="5632" width="9.109375" style="201"/>
    <col min="5633" max="5633" width="47.88671875" style="201" customWidth="1"/>
    <col min="5634" max="5636" width="0" style="201" hidden="1" customWidth="1"/>
    <col min="5637" max="5637" width="1.44140625" style="201" customWidth="1"/>
    <col min="5638" max="5638" width="15.88671875" style="201" customWidth="1"/>
    <col min="5639" max="5639" width="1.44140625" style="201" customWidth="1"/>
    <col min="5640" max="5640" width="16.109375" style="201" customWidth="1"/>
    <col min="5641" max="5641" width="1.44140625" style="201" customWidth="1"/>
    <col min="5642" max="5642" width="15.5546875" style="201" customWidth="1"/>
    <col min="5643" max="5643" width="1.44140625" style="201" customWidth="1"/>
    <col min="5644" max="5646" width="16" style="201" customWidth="1"/>
    <col min="5647" max="5648" width="17.109375" style="201" customWidth="1"/>
    <col min="5649" max="5649" width="11.44140625" style="201" bestFit="1" customWidth="1"/>
    <col min="5650" max="5650" width="12.109375" style="201" bestFit="1" customWidth="1"/>
    <col min="5651" max="5888" width="9.109375" style="201"/>
    <col min="5889" max="5889" width="47.88671875" style="201" customWidth="1"/>
    <col min="5890" max="5892" width="0" style="201" hidden="1" customWidth="1"/>
    <col min="5893" max="5893" width="1.44140625" style="201" customWidth="1"/>
    <col min="5894" max="5894" width="15.88671875" style="201" customWidth="1"/>
    <col min="5895" max="5895" width="1.44140625" style="201" customWidth="1"/>
    <col min="5896" max="5896" width="16.109375" style="201" customWidth="1"/>
    <col min="5897" max="5897" width="1.44140625" style="201" customWidth="1"/>
    <col min="5898" max="5898" width="15.5546875" style="201" customWidth="1"/>
    <col min="5899" max="5899" width="1.44140625" style="201" customWidth="1"/>
    <col min="5900" max="5902" width="16" style="201" customWidth="1"/>
    <col min="5903" max="5904" width="17.109375" style="201" customWidth="1"/>
    <col min="5905" max="5905" width="11.44140625" style="201" bestFit="1" customWidth="1"/>
    <col min="5906" max="5906" width="12.109375" style="201" bestFit="1" customWidth="1"/>
    <col min="5907" max="6144" width="9.109375" style="201"/>
    <col min="6145" max="6145" width="47.88671875" style="201" customWidth="1"/>
    <col min="6146" max="6148" width="0" style="201" hidden="1" customWidth="1"/>
    <col min="6149" max="6149" width="1.44140625" style="201" customWidth="1"/>
    <col min="6150" max="6150" width="15.88671875" style="201" customWidth="1"/>
    <col min="6151" max="6151" width="1.44140625" style="201" customWidth="1"/>
    <col min="6152" max="6152" width="16.109375" style="201" customWidth="1"/>
    <col min="6153" max="6153" width="1.44140625" style="201" customWidth="1"/>
    <col min="6154" max="6154" width="15.5546875" style="201" customWidth="1"/>
    <col min="6155" max="6155" width="1.44140625" style="201" customWidth="1"/>
    <col min="6156" max="6158" width="16" style="201" customWidth="1"/>
    <col min="6159" max="6160" width="17.109375" style="201" customWidth="1"/>
    <col min="6161" max="6161" width="11.44140625" style="201" bestFit="1" customWidth="1"/>
    <col min="6162" max="6162" width="12.109375" style="201" bestFit="1" customWidth="1"/>
    <col min="6163" max="6400" width="9.109375" style="201"/>
    <col min="6401" max="6401" width="47.88671875" style="201" customWidth="1"/>
    <col min="6402" max="6404" width="0" style="201" hidden="1" customWidth="1"/>
    <col min="6405" max="6405" width="1.44140625" style="201" customWidth="1"/>
    <col min="6406" max="6406" width="15.88671875" style="201" customWidth="1"/>
    <col min="6407" max="6407" width="1.44140625" style="201" customWidth="1"/>
    <col min="6408" max="6408" width="16.109375" style="201" customWidth="1"/>
    <col min="6409" max="6409" width="1.44140625" style="201" customWidth="1"/>
    <col min="6410" max="6410" width="15.5546875" style="201" customWidth="1"/>
    <col min="6411" max="6411" width="1.44140625" style="201" customWidth="1"/>
    <col min="6412" max="6414" width="16" style="201" customWidth="1"/>
    <col min="6415" max="6416" width="17.109375" style="201" customWidth="1"/>
    <col min="6417" max="6417" width="11.44140625" style="201" bestFit="1" customWidth="1"/>
    <col min="6418" max="6418" width="12.109375" style="201" bestFit="1" customWidth="1"/>
    <col min="6419" max="6656" width="9.109375" style="201"/>
    <col min="6657" max="6657" width="47.88671875" style="201" customWidth="1"/>
    <col min="6658" max="6660" width="0" style="201" hidden="1" customWidth="1"/>
    <col min="6661" max="6661" width="1.44140625" style="201" customWidth="1"/>
    <col min="6662" max="6662" width="15.88671875" style="201" customWidth="1"/>
    <col min="6663" max="6663" width="1.44140625" style="201" customWidth="1"/>
    <col min="6664" max="6664" width="16.109375" style="201" customWidth="1"/>
    <col min="6665" max="6665" width="1.44140625" style="201" customWidth="1"/>
    <col min="6666" max="6666" width="15.5546875" style="201" customWidth="1"/>
    <col min="6667" max="6667" width="1.44140625" style="201" customWidth="1"/>
    <col min="6668" max="6670" width="16" style="201" customWidth="1"/>
    <col min="6671" max="6672" width="17.109375" style="201" customWidth="1"/>
    <col min="6673" max="6673" width="11.44140625" style="201" bestFit="1" customWidth="1"/>
    <col min="6674" max="6674" width="12.109375" style="201" bestFit="1" customWidth="1"/>
    <col min="6675" max="6912" width="9.109375" style="201"/>
    <col min="6913" max="6913" width="47.88671875" style="201" customWidth="1"/>
    <col min="6914" max="6916" width="0" style="201" hidden="1" customWidth="1"/>
    <col min="6917" max="6917" width="1.44140625" style="201" customWidth="1"/>
    <col min="6918" max="6918" width="15.88671875" style="201" customWidth="1"/>
    <col min="6919" max="6919" width="1.44140625" style="201" customWidth="1"/>
    <col min="6920" max="6920" width="16.109375" style="201" customWidth="1"/>
    <col min="6921" max="6921" width="1.44140625" style="201" customWidth="1"/>
    <col min="6922" max="6922" width="15.5546875" style="201" customWidth="1"/>
    <col min="6923" max="6923" width="1.44140625" style="201" customWidth="1"/>
    <col min="6924" max="6926" width="16" style="201" customWidth="1"/>
    <col min="6927" max="6928" width="17.109375" style="201" customWidth="1"/>
    <col min="6929" max="6929" width="11.44140625" style="201" bestFit="1" customWidth="1"/>
    <col min="6930" max="6930" width="12.109375" style="201" bestFit="1" customWidth="1"/>
    <col min="6931" max="7168" width="9.109375" style="201"/>
    <col min="7169" max="7169" width="47.88671875" style="201" customWidth="1"/>
    <col min="7170" max="7172" width="0" style="201" hidden="1" customWidth="1"/>
    <col min="7173" max="7173" width="1.44140625" style="201" customWidth="1"/>
    <col min="7174" max="7174" width="15.88671875" style="201" customWidth="1"/>
    <col min="7175" max="7175" width="1.44140625" style="201" customWidth="1"/>
    <col min="7176" max="7176" width="16.109375" style="201" customWidth="1"/>
    <col min="7177" max="7177" width="1.44140625" style="201" customWidth="1"/>
    <col min="7178" max="7178" width="15.5546875" style="201" customWidth="1"/>
    <col min="7179" max="7179" width="1.44140625" style="201" customWidth="1"/>
    <col min="7180" max="7182" width="16" style="201" customWidth="1"/>
    <col min="7183" max="7184" width="17.109375" style="201" customWidth="1"/>
    <col min="7185" max="7185" width="11.44140625" style="201" bestFit="1" customWidth="1"/>
    <col min="7186" max="7186" width="12.109375" style="201" bestFit="1" customWidth="1"/>
    <col min="7187" max="7424" width="9.109375" style="201"/>
    <col min="7425" max="7425" width="47.88671875" style="201" customWidth="1"/>
    <col min="7426" max="7428" width="0" style="201" hidden="1" customWidth="1"/>
    <col min="7429" max="7429" width="1.44140625" style="201" customWidth="1"/>
    <col min="7430" max="7430" width="15.88671875" style="201" customWidth="1"/>
    <col min="7431" max="7431" width="1.44140625" style="201" customWidth="1"/>
    <col min="7432" max="7432" width="16.109375" style="201" customWidth="1"/>
    <col min="7433" max="7433" width="1.44140625" style="201" customWidth="1"/>
    <col min="7434" max="7434" width="15.5546875" style="201" customWidth="1"/>
    <col min="7435" max="7435" width="1.44140625" style="201" customWidth="1"/>
    <col min="7436" max="7438" width="16" style="201" customWidth="1"/>
    <col min="7439" max="7440" width="17.109375" style="201" customWidth="1"/>
    <col min="7441" max="7441" width="11.44140625" style="201" bestFit="1" customWidth="1"/>
    <col min="7442" max="7442" width="12.109375" style="201" bestFit="1" customWidth="1"/>
    <col min="7443" max="7680" width="9.109375" style="201"/>
    <col min="7681" max="7681" width="47.88671875" style="201" customWidth="1"/>
    <col min="7682" max="7684" width="0" style="201" hidden="1" customWidth="1"/>
    <col min="7685" max="7685" width="1.44140625" style="201" customWidth="1"/>
    <col min="7686" max="7686" width="15.88671875" style="201" customWidth="1"/>
    <col min="7687" max="7687" width="1.44140625" style="201" customWidth="1"/>
    <col min="7688" max="7688" width="16.109375" style="201" customWidth="1"/>
    <col min="7689" max="7689" width="1.44140625" style="201" customWidth="1"/>
    <col min="7690" max="7690" width="15.5546875" style="201" customWidth="1"/>
    <col min="7691" max="7691" width="1.44140625" style="201" customWidth="1"/>
    <col min="7692" max="7694" width="16" style="201" customWidth="1"/>
    <col min="7695" max="7696" width="17.109375" style="201" customWidth="1"/>
    <col min="7697" max="7697" width="11.44140625" style="201" bestFit="1" customWidth="1"/>
    <col min="7698" max="7698" width="12.109375" style="201" bestFit="1" customWidth="1"/>
    <col min="7699" max="7936" width="9.109375" style="201"/>
    <col min="7937" max="7937" width="47.88671875" style="201" customWidth="1"/>
    <col min="7938" max="7940" width="0" style="201" hidden="1" customWidth="1"/>
    <col min="7941" max="7941" width="1.44140625" style="201" customWidth="1"/>
    <col min="7942" max="7942" width="15.88671875" style="201" customWidth="1"/>
    <col min="7943" max="7943" width="1.44140625" style="201" customWidth="1"/>
    <col min="7944" max="7944" width="16.109375" style="201" customWidth="1"/>
    <col min="7945" max="7945" width="1.44140625" style="201" customWidth="1"/>
    <col min="7946" max="7946" width="15.5546875" style="201" customWidth="1"/>
    <col min="7947" max="7947" width="1.44140625" style="201" customWidth="1"/>
    <col min="7948" max="7950" width="16" style="201" customWidth="1"/>
    <col min="7951" max="7952" width="17.109375" style="201" customWidth="1"/>
    <col min="7953" max="7953" width="11.44140625" style="201" bestFit="1" customWidth="1"/>
    <col min="7954" max="7954" width="12.109375" style="201" bestFit="1" customWidth="1"/>
    <col min="7955" max="8192" width="9.109375" style="201"/>
    <col min="8193" max="8193" width="47.88671875" style="201" customWidth="1"/>
    <col min="8194" max="8196" width="0" style="201" hidden="1" customWidth="1"/>
    <col min="8197" max="8197" width="1.44140625" style="201" customWidth="1"/>
    <col min="8198" max="8198" width="15.88671875" style="201" customWidth="1"/>
    <col min="8199" max="8199" width="1.44140625" style="201" customWidth="1"/>
    <col min="8200" max="8200" width="16.109375" style="201" customWidth="1"/>
    <col min="8201" max="8201" width="1.44140625" style="201" customWidth="1"/>
    <col min="8202" max="8202" width="15.5546875" style="201" customWidth="1"/>
    <col min="8203" max="8203" width="1.44140625" style="201" customWidth="1"/>
    <col min="8204" max="8206" width="16" style="201" customWidth="1"/>
    <col min="8207" max="8208" width="17.109375" style="201" customWidth="1"/>
    <col min="8209" max="8209" width="11.44140625" style="201" bestFit="1" customWidth="1"/>
    <col min="8210" max="8210" width="12.109375" style="201" bestFit="1" customWidth="1"/>
    <col min="8211" max="8448" width="9.109375" style="201"/>
    <col min="8449" max="8449" width="47.88671875" style="201" customWidth="1"/>
    <col min="8450" max="8452" width="0" style="201" hidden="1" customWidth="1"/>
    <col min="8453" max="8453" width="1.44140625" style="201" customWidth="1"/>
    <col min="8454" max="8454" width="15.88671875" style="201" customWidth="1"/>
    <col min="8455" max="8455" width="1.44140625" style="201" customWidth="1"/>
    <col min="8456" max="8456" width="16.109375" style="201" customWidth="1"/>
    <col min="8457" max="8457" width="1.44140625" style="201" customWidth="1"/>
    <col min="8458" max="8458" width="15.5546875" style="201" customWidth="1"/>
    <col min="8459" max="8459" width="1.44140625" style="201" customWidth="1"/>
    <col min="8460" max="8462" width="16" style="201" customWidth="1"/>
    <col min="8463" max="8464" width="17.109375" style="201" customWidth="1"/>
    <col min="8465" max="8465" width="11.44140625" style="201" bestFit="1" customWidth="1"/>
    <col min="8466" max="8466" width="12.109375" style="201" bestFit="1" customWidth="1"/>
    <col min="8467" max="8704" width="9.109375" style="201"/>
    <col min="8705" max="8705" width="47.88671875" style="201" customWidth="1"/>
    <col min="8706" max="8708" width="0" style="201" hidden="1" customWidth="1"/>
    <col min="8709" max="8709" width="1.44140625" style="201" customWidth="1"/>
    <col min="8710" max="8710" width="15.88671875" style="201" customWidth="1"/>
    <col min="8711" max="8711" width="1.44140625" style="201" customWidth="1"/>
    <col min="8712" max="8712" width="16.109375" style="201" customWidth="1"/>
    <col min="8713" max="8713" width="1.44140625" style="201" customWidth="1"/>
    <col min="8714" max="8714" width="15.5546875" style="201" customWidth="1"/>
    <col min="8715" max="8715" width="1.44140625" style="201" customWidth="1"/>
    <col min="8716" max="8718" width="16" style="201" customWidth="1"/>
    <col min="8719" max="8720" width="17.109375" style="201" customWidth="1"/>
    <col min="8721" max="8721" width="11.44140625" style="201" bestFit="1" customWidth="1"/>
    <col min="8722" max="8722" width="12.109375" style="201" bestFit="1" customWidth="1"/>
    <col min="8723" max="8960" width="9.109375" style="201"/>
    <col min="8961" max="8961" width="47.88671875" style="201" customWidth="1"/>
    <col min="8962" max="8964" width="0" style="201" hidden="1" customWidth="1"/>
    <col min="8965" max="8965" width="1.44140625" style="201" customWidth="1"/>
    <col min="8966" max="8966" width="15.88671875" style="201" customWidth="1"/>
    <col min="8967" max="8967" width="1.44140625" style="201" customWidth="1"/>
    <col min="8968" max="8968" width="16.109375" style="201" customWidth="1"/>
    <col min="8969" max="8969" width="1.44140625" style="201" customWidth="1"/>
    <col min="8970" max="8970" width="15.5546875" style="201" customWidth="1"/>
    <col min="8971" max="8971" width="1.44140625" style="201" customWidth="1"/>
    <col min="8972" max="8974" width="16" style="201" customWidth="1"/>
    <col min="8975" max="8976" width="17.109375" style="201" customWidth="1"/>
    <col min="8977" max="8977" width="11.44140625" style="201" bestFit="1" customWidth="1"/>
    <col min="8978" max="8978" width="12.109375" style="201" bestFit="1" customWidth="1"/>
    <col min="8979" max="9216" width="9.109375" style="201"/>
    <col min="9217" max="9217" width="47.88671875" style="201" customWidth="1"/>
    <col min="9218" max="9220" width="0" style="201" hidden="1" customWidth="1"/>
    <col min="9221" max="9221" width="1.44140625" style="201" customWidth="1"/>
    <col min="9222" max="9222" width="15.88671875" style="201" customWidth="1"/>
    <col min="9223" max="9223" width="1.44140625" style="201" customWidth="1"/>
    <col min="9224" max="9224" width="16.109375" style="201" customWidth="1"/>
    <col min="9225" max="9225" width="1.44140625" style="201" customWidth="1"/>
    <col min="9226" max="9226" width="15.5546875" style="201" customWidth="1"/>
    <col min="9227" max="9227" width="1.44140625" style="201" customWidth="1"/>
    <col min="9228" max="9230" width="16" style="201" customWidth="1"/>
    <col min="9231" max="9232" width="17.109375" style="201" customWidth="1"/>
    <col min="9233" max="9233" width="11.44140625" style="201" bestFit="1" customWidth="1"/>
    <col min="9234" max="9234" width="12.109375" style="201" bestFit="1" customWidth="1"/>
    <col min="9235" max="9472" width="9.109375" style="201"/>
    <col min="9473" max="9473" width="47.88671875" style="201" customWidth="1"/>
    <col min="9474" max="9476" width="0" style="201" hidden="1" customWidth="1"/>
    <col min="9477" max="9477" width="1.44140625" style="201" customWidth="1"/>
    <col min="9478" max="9478" width="15.88671875" style="201" customWidth="1"/>
    <col min="9479" max="9479" width="1.44140625" style="201" customWidth="1"/>
    <col min="9480" max="9480" width="16.109375" style="201" customWidth="1"/>
    <col min="9481" max="9481" width="1.44140625" style="201" customWidth="1"/>
    <col min="9482" max="9482" width="15.5546875" style="201" customWidth="1"/>
    <col min="9483" max="9483" width="1.44140625" style="201" customWidth="1"/>
    <col min="9484" max="9486" width="16" style="201" customWidth="1"/>
    <col min="9487" max="9488" width="17.109375" style="201" customWidth="1"/>
    <col min="9489" max="9489" width="11.44140625" style="201" bestFit="1" customWidth="1"/>
    <col min="9490" max="9490" width="12.109375" style="201" bestFit="1" customWidth="1"/>
    <col min="9491" max="9728" width="9.109375" style="201"/>
    <col min="9729" max="9729" width="47.88671875" style="201" customWidth="1"/>
    <col min="9730" max="9732" width="0" style="201" hidden="1" customWidth="1"/>
    <col min="9733" max="9733" width="1.44140625" style="201" customWidth="1"/>
    <col min="9734" max="9734" width="15.88671875" style="201" customWidth="1"/>
    <col min="9735" max="9735" width="1.44140625" style="201" customWidth="1"/>
    <col min="9736" max="9736" width="16.109375" style="201" customWidth="1"/>
    <col min="9737" max="9737" width="1.44140625" style="201" customWidth="1"/>
    <col min="9738" max="9738" width="15.5546875" style="201" customWidth="1"/>
    <col min="9739" max="9739" width="1.44140625" style="201" customWidth="1"/>
    <col min="9740" max="9742" width="16" style="201" customWidth="1"/>
    <col min="9743" max="9744" width="17.109375" style="201" customWidth="1"/>
    <col min="9745" max="9745" width="11.44140625" style="201" bestFit="1" customWidth="1"/>
    <col min="9746" max="9746" width="12.109375" style="201" bestFit="1" customWidth="1"/>
    <col min="9747" max="9984" width="9.109375" style="201"/>
    <col min="9985" max="9985" width="47.88671875" style="201" customWidth="1"/>
    <col min="9986" max="9988" width="0" style="201" hidden="1" customWidth="1"/>
    <col min="9989" max="9989" width="1.44140625" style="201" customWidth="1"/>
    <col min="9990" max="9990" width="15.88671875" style="201" customWidth="1"/>
    <col min="9991" max="9991" width="1.44140625" style="201" customWidth="1"/>
    <col min="9992" max="9992" width="16.109375" style="201" customWidth="1"/>
    <col min="9993" max="9993" width="1.44140625" style="201" customWidth="1"/>
    <col min="9994" max="9994" width="15.5546875" style="201" customWidth="1"/>
    <col min="9995" max="9995" width="1.44140625" style="201" customWidth="1"/>
    <col min="9996" max="9998" width="16" style="201" customWidth="1"/>
    <col min="9999" max="10000" width="17.109375" style="201" customWidth="1"/>
    <col min="10001" max="10001" width="11.44140625" style="201" bestFit="1" customWidth="1"/>
    <col min="10002" max="10002" width="12.109375" style="201" bestFit="1" customWidth="1"/>
    <col min="10003" max="10240" width="9.109375" style="201"/>
    <col min="10241" max="10241" width="47.88671875" style="201" customWidth="1"/>
    <col min="10242" max="10244" width="0" style="201" hidden="1" customWidth="1"/>
    <col min="10245" max="10245" width="1.44140625" style="201" customWidth="1"/>
    <col min="10246" max="10246" width="15.88671875" style="201" customWidth="1"/>
    <col min="10247" max="10247" width="1.44140625" style="201" customWidth="1"/>
    <col min="10248" max="10248" width="16.109375" style="201" customWidth="1"/>
    <col min="10249" max="10249" width="1.44140625" style="201" customWidth="1"/>
    <col min="10250" max="10250" width="15.5546875" style="201" customWidth="1"/>
    <col min="10251" max="10251" width="1.44140625" style="201" customWidth="1"/>
    <col min="10252" max="10254" width="16" style="201" customWidth="1"/>
    <col min="10255" max="10256" width="17.109375" style="201" customWidth="1"/>
    <col min="10257" max="10257" width="11.44140625" style="201" bestFit="1" customWidth="1"/>
    <col min="10258" max="10258" width="12.109375" style="201" bestFit="1" customWidth="1"/>
    <col min="10259" max="10496" width="9.109375" style="201"/>
    <col min="10497" max="10497" width="47.88671875" style="201" customWidth="1"/>
    <col min="10498" max="10500" width="0" style="201" hidden="1" customWidth="1"/>
    <col min="10501" max="10501" width="1.44140625" style="201" customWidth="1"/>
    <col min="10502" max="10502" width="15.88671875" style="201" customWidth="1"/>
    <col min="10503" max="10503" width="1.44140625" style="201" customWidth="1"/>
    <col min="10504" max="10504" width="16.109375" style="201" customWidth="1"/>
    <col min="10505" max="10505" width="1.44140625" style="201" customWidth="1"/>
    <col min="10506" max="10506" width="15.5546875" style="201" customWidth="1"/>
    <col min="10507" max="10507" width="1.44140625" style="201" customWidth="1"/>
    <col min="10508" max="10510" width="16" style="201" customWidth="1"/>
    <col min="10511" max="10512" width="17.109375" style="201" customWidth="1"/>
    <col min="10513" max="10513" width="11.44140625" style="201" bestFit="1" customWidth="1"/>
    <col min="10514" max="10514" width="12.109375" style="201" bestFit="1" customWidth="1"/>
    <col min="10515" max="10752" width="9.109375" style="201"/>
    <col min="10753" max="10753" width="47.88671875" style="201" customWidth="1"/>
    <col min="10754" max="10756" width="0" style="201" hidden="1" customWidth="1"/>
    <col min="10757" max="10757" width="1.44140625" style="201" customWidth="1"/>
    <col min="10758" max="10758" width="15.88671875" style="201" customWidth="1"/>
    <col min="10759" max="10759" width="1.44140625" style="201" customWidth="1"/>
    <col min="10760" max="10760" width="16.109375" style="201" customWidth="1"/>
    <col min="10761" max="10761" width="1.44140625" style="201" customWidth="1"/>
    <col min="10762" max="10762" width="15.5546875" style="201" customWidth="1"/>
    <col min="10763" max="10763" width="1.44140625" style="201" customWidth="1"/>
    <col min="10764" max="10766" width="16" style="201" customWidth="1"/>
    <col min="10767" max="10768" width="17.109375" style="201" customWidth="1"/>
    <col min="10769" max="10769" width="11.44140625" style="201" bestFit="1" customWidth="1"/>
    <col min="10770" max="10770" width="12.109375" style="201" bestFit="1" customWidth="1"/>
    <col min="10771" max="11008" width="9.109375" style="201"/>
    <col min="11009" max="11009" width="47.88671875" style="201" customWidth="1"/>
    <col min="11010" max="11012" width="0" style="201" hidden="1" customWidth="1"/>
    <col min="11013" max="11013" width="1.44140625" style="201" customWidth="1"/>
    <col min="11014" max="11014" width="15.88671875" style="201" customWidth="1"/>
    <col min="11015" max="11015" width="1.44140625" style="201" customWidth="1"/>
    <col min="11016" max="11016" width="16.109375" style="201" customWidth="1"/>
    <col min="11017" max="11017" width="1.44140625" style="201" customWidth="1"/>
    <col min="11018" max="11018" width="15.5546875" style="201" customWidth="1"/>
    <col min="11019" max="11019" width="1.44140625" style="201" customWidth="1"/>
    <col min="11020" max="11022" width="16" style="201" customWidth="1"/>
    <col min="11023" max="11024" width="17.109375" style="201" customWidth="1"/>
    <col min="11025" max="11025" width="11.44140625" style="201" bestFit="1" customWidth="1"/>
    <col min="11026" max="11026" width="12.109375" style="201" bestFit="1" customWidth="1"/>
    <col min="11027" max="11264" width="9.109375" style="201"/>
    <col min="11265" max="11265" width="47.88671875" style="201" customWidth="1"/>
    <col min="11266" max="11268" width="0" style="201" hidden="1" customWidth="1"/>
    <col min="11269" max="11269" width="1.44140625" style="201" customWidth="1"/>
    <col min="11270" max="11270" width="15.88671875" style="201" customWidth="1"/>
    <col min="11271" max="11271" width="1.44140625" style="201" customWidth="1"/>
    <col min="11272" max="11272" width="16.109375" style="201" customWidth="1"/>
    <col min="11273" max="11273" width="1.44140625" style="201" customWidth="1"/>
    <col min="11274" max="11274" width="15.5546875" style="201" customWidth="1"/>
    <col min="11275" max="11275" width="1.44140625" style="201" customWidth="1"/>
    <col min="11276" max="11278" width="16" style="201" customWidth="1"/>
    <col min="11279" max="11280" width="17.109375" style="201" customWidth="1"/>
    <col min="11281" max="11281" width="11.44140625" style="201" bestFit="1" customWidth="1"/>
    <col min="11282" max="11282" width="12.109375" style="201" bestFit="1" customWidth="1"/>
    <col min="11283" max="11520" width="9.109375" style="201"/>
    <col min="11521" max="11521" width="47.88671875" style="201" customWidth="1"/>
    <col min="11522" max="11524" width="0" style="201" hidden="1" customWidth="1"/>
    <col min="11525" max="11525" width="1.44140625" style="201" customWidth="1"/>
    <col min="11526" max="11526" width="15.88671875" style="201" customWidth="1"/>
    <col min="11527" max="11527" width="1.44140625" style="201" customWidth="1"/>
    <col min="11528" max="11528" width="16.109375" style="201" customWidth="1"/>
    <col min="11529" max="11529" width="1.44140625" style="201" customWidth="1"/>
    <col min="11530" max="11530" width="15.5546875" style="201" customWidth="1"/>
    <col min="11531" max="11531" width="1.44140625" style="201" customWidth="1"/>
    <col min="11532" max="11534" width="16" style="201" customWidth="1"/>
    <col min="11535" max="11536" width="17.109375" style="201" customWidth="1"/>
    <col min="11537" max="11537" width="11.44140625" style="201" bestFit="1" customWidth="1"/>
    <col min="11538" max="11538" width="12.109375" style="201" bestFit="1" customWidth="1"/>
    <col min="11539" max="11776" width="9.109375" style="201"/>
    <col min="11777" max="11777" width="47.88671875" style="201" customWidth="1"/>
    <col min="11778" max="11780" width="0" style="201" hidden="1" customWidth="1"/>
    <col min="11781" max="11781" width="1.44140625" style="201" customWidth="1"/>
    <col min="11782" max="11782" width="15.88671875" style="201" customWidth="1"/>
    <col min="11783" max="11783" width="1.44140625" style="201" customWidth="1"/>
    <col min="11784" max="11784" width="16.109375" style="201" customWidth="1"/>
    <col min="11785" max="11785" width="1.44140625" style="201" customWidth="1"/>
    <col min="11786" max="11786" width="15.5546875" style="201" customWidth="1"/>
    <col min="11787" max="11787" width="1.44140625" style="201" customWidth="1"/>
    <col min="11788" max="11790" width="16" style="201" customWidth="1"/>
    <col min="11791" max="11792" width="17.109375" style="201" customWidth="1"/>
    <col min="11793" max="11793" width="11.44140625" style="201" bestFit="1" customWidth="1"/>
    <col min="11794" max="11794" width="12.109375" style="201" bestFit="1" customWidth="1"/>
    <col min="11795" max="12032" width="9.109375" style="201"/>
    <col min="12033" max="12033" width="47.88671875" style="201" customWidth="1"/>
    <col min="12034" max="12036" width="0" style="201" hidden="1" customWidth="1"/>
    <col min="12037" max="12037" width="1.44140625" style="201" customWidth="1"/>
    <col min="12038" max="12038" width="15.88671875" style="201" customWidth="1"/>
    <col min="12039" max="12039" width="1.44140625" style="201" customWidth="1"/>
    <col min="12040" max="12040" width="16.109375" style="201" customWidth="1"/>
    <col min="12041" max="12041" width="1.44140625" style="201" customWidth="1"/>
    <col min="12042" max="12042" width="15.5546875" style="201" customWidth="1"/>
    <col min="12043" max="12043" width="1.44140625" style="201" customWidth="1"/>
    <col min="12044" max="12046" width="16" style="201" customWidth="1"/>
    <col min="12047" max="12048" width="17.109375" style="201" customWidth="1"/>
    <col min="12049" max="12049" width="11.44140625" style="201" bestFit="1" customWidth="1"/>
    <col min="12050" max="12050" width="12.109375" style="201" bestFit="1" customWidth="1"/>
    <col min="12051" max="12288" width="9.109375" style="201"/>
    <col min="12289" max="12289" width="47.88671875" style="201" customWidth="1"/>
    <col min="12290" max="12292" width="0" style="201" hidden="1" customWidth="1"/>
    <col min="12293" max="12293" width="1.44140625" style="201" customWidth="1"/>
    <col min="12294" max="12294" width="15.88671875" style="201" customWidth="1"/>
    <col min="12295" max="12295" width="1.44140625" style="201" customWidth="1"/>
    <col min="12296" max="12296" width="16.109375" style="201" customWidth="1"/>
    <col min="12297" max="12297" width="1.44140625" style="201" customWidth="1"/>
    <col min="12298" max="12298" width="15.5546875" style="201" customWidth="1"/>
    <col min="12299" max="12299" width="1.44140625" style="201" customWidth="1"/>
    <col min="12300" max="12302" width="16" style="201" customWidth="1"/>
    <col min="12303" max="12304" width="17.109375" style="201" customWidth="1"/>
    <col min="12305" max="12305" width="11.44140625" style="201" bestFit="1" customWidth="1"/>
    <col min="12306" max="12306" width="12.109375" style="201" bestFit="1" customWidth="1"/>
    <col min="12307" max="12544" width="9.109375" style="201"/>
    <col min="12545" max="12545" width="47.88671875" style="201" customWidth="1"/>
    <col min="12546" max="12548" width="0" style="201" hidden="1" customWidth="1"/>
    <col min="12549" max="12549" width="1.44140625" style="201" customWidth="1"/>
    <col min="12550" max="12550" width="15.88671875" style="201" customWidth="1"/>
    <col min="12551" max="12551" width="1.44140625" style="201" customWidth="1"/>
    <col min="12552" max="12552" width="16.109375" style="201" customWidth="1"/>
    <col min="12553" max="12553" width="1.44140625" style="201" customWidth="1"/>
    <col min="12554" max="12554" width="15.5546875" style="201" customWidth="1"/>
    <col min="12555" max="12555" width="1.44140625" style="201" customWidth="1"/>
    <col min="12556" max="12558" width="16" style="201" customWidth="1"/>
    <col min="12559" max="12560" width="17.109375" style="201" customWidth="1"/>
    <col min="12561" max="12561" width="11.44140625" style="201" bestFit="1" customWidth="1"/>
    <col min="12562" max="12562" width="12.109375" style="201" bestFit="1" customWidth="1"/>
    <col min="12563" max="12800" width="9.109375" style="201"/>
    <col min="12801" max="12801" width="47.88671875" style="201" customWidth="1"/>
    <col min="12802" max="12804" width="0" style="201" hidden="1" customWidth="1"/>
    <col min="12805" max="12805" width="1.44140625" style="201" customWidth="1"/>
    <col min="12806" max="12806" width="15.88671875" style="201" customWidth="1"/>
    <col min="12807" max="12807" width="1.44140625" style="201" customWidth="1"/>
    <col min="12808" max="12808" width="16.109375" style="201" customWidth="1"/>
    <col min="12809" max="12809" width="1.44140625" style="201" customWidth="1"/>
    <col min="12810" max="12810" width="15.5546875" style="201" customWidth="1"/>
    <col min="12811" max="12811" width="1.44140625" style="201" customWidth="1"/>
    <col min="12812" max="12814" width="16" style="201" customWidth="1"/>
    <col min="12815" max="12816" width="17.109375" style="201" customWidth="1"/>
    <col min="12817" max="12817" width="11.44140625" style="201" bestFit="1" customWidth="1"/>
    <col min="12818" max="12818" width="12.109375" style="201" bestFit="1" customWidth="1"/>
    <col min="12819" max="13056" width="9.109375" style="201"/>
    <col min="13057" max="13057" width="47.88671875" style="201" customWidth="1"/>
    <col min="13058" max="13060" width="0" style="201" hidden="1" customWidth="1"/>
    <col min="13061" max="13061" width="1.44140625" style="201" customWidth="1"/>
    <col min="13062" max="13062" width="15.88671875" style="201" customWidth="1"/>
    <col min="13063" max="13063" width="1.44140625" style="201" customWidth="1"/>
    <col min="13064" max="13064" width="16.109375" style="201" customWidth="1"/>
    <col min="13065" max="13065" width="1.44140625" style="201" customWidth="1"/>
    <col min="13066" max="13066" width="15.5546875" style="201" customWidth="1"/>
    <col min="13067" max="13067" width="1.44140625" style="201" customWidth="1"/>
    <col min="13068" max="13070" width="16" style="201" customWidth="1"/>
    <col min="13071" max="13072" width="17.109375" style="201" customWidth="1"/>
    <col min="13073" max="13073" width="11.44140625" style="201" bestFit="1" customWidth="1"/>
    <col min="13074" max="13074" width="12.109375" style="201" bestFit="1" customWidth="1"/>
    <col min="13075" max="13312" width="9.109375" style="201"/>
    <col min="13313" max="13313" width="47.88671875" style="201" customWidth="1"/>
    <col min="13314" max="13316" width="0" style="201" hidden="1" customWidth="1"/>
    <col min="13317" max="13317" width="1.44140625" style="201" customWidth="1"/>
    <col min="13318" max="13318" width="15.88671875" style="201" customWidth="1"/>
    <col min="13319" max="13319" width="1.44140625" style="201" customWidth="1"/>
    <col min="13320" max="13320" width="16.109375" style="201" customWidth="1"/>
    <col min="13321" max="13321" width="1.44140625" style="201" customWidth="1"/>
    <col min="13322" max="13322" width="15.5546875" style="201" customWidth="1"/>
    <col min="13323" max="13323" width="1.44140625" style="201" customWidth="1"/>
    <col min="13324" max="13326" width="16" style="201" customWidth="1"/>
    <col min="13327" max="13328" width="17.109375" style="201" customWidth="1"/>
    <col min="13329" max="13329" width="11.44140625" style="201" bestFit="1" customWidth="1"/>
    <col min="13330" max="13330" width="12.109375" style="201" bestFit="1" customWidth="1"/>
    <col min="13331" max="13568" width="9.109375" style="201"/>
    <col min="13569" max="13569" width="47.88671875" style="201" customWidth="1"/>
    <col min="13570" max="13572" width="0" style="201" hidden="1" customWidth="1"/>
    <col min="13573" max="13573" width="1.44140625" style="201" customWidth="1"/>
    <col min="13574" max="13574" width="15.88671875" style="201" customWidth="1"/>
    <col min="13575" max="13575" width="1.44140625" style="201" customWidth="1"/>
    <col min="13576" max="13576" width="16.109375" style="201" customWidth="1"/>
    <col min="13577" max="13577" width="1.44140625" style="201" customWidth="1"/>
    <col min="13578" max="13578" width="15.5546875" style="201" customWidth="1"/>
    <col min="13579" max="13579" width="1.44140625" style="201" customWidth="1"/>
    <col min="13580" max="13582" width="16" style="201" customWidth="1"/>
    <col min="13583" max="13584" width="17.109375" style="201" customWidth="1"/>
    <col min="13585" max="13585" width="11.44140625" style="201" bestFit="1" customWidth="1"/>
    <col min="13586" max="13586" width="12.109375" style="201" bestFit="1" customWidth="1"/>
    <col min="13587" max="13824" width="9.109375" style="201"/>
    <col min="13825" max="13825" width="47.88671875" style="201" customWidth="1"/>
    <col min="13826" max="13828" width="0" style="201" hidden="1" customWidth="1"/>
    <col min="13829" max="13829" width="1.44140625" style="201" customWidth="1"/>
    <col min="13830" max="13830" width="15.88671875" style="201" customWidth="1"/>
    <col min="13831" max="13831" width="1.44140625" style="201" customWidth="1"/>
    <col min="13832" max="13832" width="16.109375" style="201" customWidth="1"/>
    <col min="13833" max="13833" width="1.44140625" style="201" customWidth="1"/>
    <col min="13834" max="13834" width="15.5546875" style="201" customWidth="1"/>
    <col min="13835" max="13835" width="1.44140625" style="201" customWidth="1"/>
    <col min="13836" max="13838" width="16" style="201" customWidth="1"/>
    <col min="13839" max="13840" width="17.109375" style="201" customWidth="1"/>
    <col min="13841" max="13841" width="11.44140625" style="201" bestFit="1" customWidth="1"/>
    <col min="13842" max="13842" width="12.109375" style="201" bestFit="1" customWidth="1"/>
    <col min="13843" max="14080" width="9.109375" style="201"/>
    <col min="14081" max="14081" width="47.88671875" style="201" customWidth="1"/>
    <col min="14082" max="14084" width="0" style="201" hidden="1" customWidth="1"/>
    <col min="14085" max="14085" width="1.44140625" style="201" customWidth="1"/>
    <col min="14086" max="14086" width="15.88671875" style="201" customWidth="1"/>
    <col min="14087" max="14087" width="1.44140625" style="201" customWidth="1"/>
    <col min="14088" max="14088" width="16.109375" style="201" customWidth="1"/>
    <col min="14089" max="14089" width="1.44140625" style="201" customWidth="1"/>
    <col min="14090" max="14090" width="15.5546875" style="201" customWidth="1"/>
    <col min="14091" max="14091" width="1.44140625" style="201" customWidth="1"/>
    <col min="14092" max="14094" width="16" style="201" customWidth="1"/>
    <col min="14095" max="14096" width="17.109375" style="201" customWidth="1"/>
    <col min="14097" max="14097" width="11.44140625" style="201" bestFit="1" customWidth="1"/>
    <col min="14098" max="14098" width="12.109375" style="201" bestFit="1" customWidth="1"/>
    <col min="14099" max="14336" width="9.109375" style="201"/>
    <col min="14337" max="14337" width="47.88671875" style="201" customWidth="1"/>
    <col min="14338" max="14340" width="0" style="201" hidden="1" customWidth="1"/>
    <col min="14341" max="14341" width="1.44140625" style="201" customWidth="1"/>
    <col min="14342" max="14342" width="15.88671875" style="201" customWidth="1"/>
    <col min="14343" max="14343" width="1.44140625" style="201" customWidth="1"/>
    <col min="14344" max="14344" width="16.109375" style="201" customWidth="1"/>
    <col min="14345" max="14345" width="1.44140625" style="201" customWidth="1"/>
    <col min="14346" max="14346" width="15.5546875" style="201" customWidth="1"/>
    <col min="14347" max="14347" width="1.44140625" style="201" customWidth="1"/>
    <col min="14348" max="14350" width="16" style="201" customWidth="1"/>
    <col min="14351" max="14352" width="17.109375" style="201" customWidth="1"/>
    <col min="14353" max="14353" width="11.44140625" style="201" bestFit="1" customWidth="1"/>
    <col min="14354" max="14354" width="12.109375" style="201" bestFit="1" customWidth="1"/>
    <col min="14355" max="14592" width="9.109375" style="201"/>
    <col min="14593" max="14593" width="47.88671875" style="201" customWidth="1"/>
    <col min="14594" max="14596" width="0" style="201" hidden="1" customWidth="1"/>
    <col min="14597" max="14597" width="1.44140625" style="201" customWidth="1"/>
    <col min="14598" max="14598" width="15.88671875" style="201" customWidth="1"/>
    <col min="14599" max="14599" width="1.44140625" style="201" customWidth="1"/>
    <col min="14600" max="14600" width="16.109375" style="201" customWidth="1"/>
    <col min="14601" max="14601" width="1.44140625" style="201" customWidth="1"/>
    <col min="14602" max="14602" width="15.5546875" style="201" customWidth="1"/>
    <col min="14603" max="14603" width="1.44140625" style="201" customWidth="1"/>
    <col min="14604" max="14606" width="16" style="201" customWidth="1"/>
    <col min="14607" max="14608" width="17.109375" style="201" customWidth="1"/>
    <col min="14609" max="14609" width="11.44140625" style="201" bestFit="1" customWidth="1"/>
    <col min="14610" max="14610" width="12.109375" style="201" bestFit="1" customWidth="1"/>
    <col min="14611" max="14848" width="9.109375" style="201"/>
    <col min="14849" max="14849" width="47.88671875" style="201" customWidth="1"/>
    <col min="14850" max="14852" width="0" style="201" hidden="1" customWidth="1"/>
    <col min="14853" max="14853" width="1.44140625" style="201" customWidth="1"/>
    <col min="14854" max="14854" width="15.88671875" style="201" customWidth="1"/>
    <col min="14855" max="14855" width="1.44140625" style="201" customWidth="1"/>
    <col min="14856" max="14856" width="16.109375" style="201" customWidth="1"/>
    <col min="14857" max="14857" width="1.44140625" style="201" customWidth="1"/>
    <col min="14858" max="14858" width="15.5546875" style="201" customWidth="1"/>
    <col min="14859" max="14859" width="1.44140625" style="201" customWidth="1"/>
    <col min="14860" max="14862" width="16" style="201" customWidth="1"/>
    <col min="14863" max="14864" width="17.109375" style="201" customWidth="1"/>
    <col min="14865" max="14865" width="11.44140625" style="201" bestFit="1" customWidth="1"/>
    <col min="14866" max="14866" width="12.109375" style="201" bestFit="1" customWidth="1"/>
    <col min="14867" max="15104" width="9.109375" style="201"/>
    <col min="15105" max="15105" width="47.88671875" style="201" customWidth="1"/>
    <col min="15106" max="15108" width="0" style="201" hidden="1" customWidth="1"/>
    <col min="15109" max="15109" width="1.44140625" style="201" customWidth="1"/>
    <col min="15110" max="15110" width="15.88671875" style="201" customWidth="1"/>
    <col min="15111" max="15111" width="1.44140625" style="201" customWidth="1"/>
    <col min="15112" max="15112" width="16.109375" style="201" customWidth="1"/>
    <col min="15113" max="15113" width="1.44140625" style="201" customWidth="1"/>
    <col min="15114" max="15114" width="15.5546875" style="201" customWidth="1"/>
    <col min="15115" max="15115" width="1.44140625" style="201" customWidth="1"/>
    <col min="15116" max="15118" width="16" style="201" customWidth="1"/>
    <col min="15119" max="15120" width="17.109375" style="201" customWidth="1"/>
    <col min="15121" max="15121" width="11.44140625" style="201" bestFit="1" customWidth="1"/>
    <col min="15122" max="15122" width="12.109375" style="201" bestFit="1" customWidth="1"/>
    <col min="15123" max="15360" width="9.109375" style="201"/>
    <col min="15361" max="15361" width="47.88671875" style="201" customWidth="1"/>
    <col min="15362" max="15364" width="0" style="201" hidden="1" customWidth="1"/>
    <col min="15365" max="15365" width="1.44140625" style="201" customWidth="1"/>
    <col min="15366" max="15366" width="15.88671875" style="201" customWidth="1"/>
    <col min="15367" max="15367" width="1.44140625" style="201" customWidth="1"/>
    <col min="15368" max="15368" width="16.109375" style="201" customWidth="1"/>
    <col min="15369" max="15369" width="1.44140625" style="201" customWidth="1"/>
    <col min="15370" max="15370" width="15.5546875" style="201" customWidth="1"/>
    <col min="15371" max="15371" width="1.44140625" style="201" customWidth="1"/>
    <col min="15372" max="15374" width="16" style="201" customWidth="1"/>
    <col min="15375" max="15376" width="17.109375" style="201" customWidth="1"/>
    <col min="15377" max="15377" width="11.44140625" style="201" bestFit="1" customWidth="1"/>
    <col min="15378" max="15378" width="12.109375" style="201" bestFit="1" customWidth="1"/>
    <col min="15379" max="15616" width="9.109375" style="201"/>
    <col min="15617" max="15617" width="47.88671875" style="201" customWidth="1"/>
    <col min="15618" max="15620" width="0" style="201" hidden="1" customWidth="1"/>
    <col min="15621" max="15621" width="1.44140625" style="201" customWidth="1"/>
    <col min="15622" max="15622" width="15.88671875" style="201" customWidth="1"/>
    <col min="15623" max="15623" width="1.44140625" style="201" customWidth="1"/>
    <col min="15624" max="15624" width="16.109375" style="201" customWidth="1"/>
    <col min="15625" max="15625" width="1.44140625" style="201" customWidth="1"/>
    <col min="15626" max="15626" width="15.5546875" style="201" customWidth="1"/>
    <col min="15627" max="15627" width="1.44140625" style="201" customWidth="1"/>
    <col min="15628" max="15630" width="16" style="201" customWidth="1"/>
    <col min="15631" max="15632" width="17.109375" style="201" customWidth="1"/>
    <col min="15633" max="15633" width="11.44140625" style="201" bestFit="1" customWidth="1"/>
    <col min="15634" max="15634" width="12.109375" style="201" bestFit="1" customWidth="1"/>
    <col min="15635" max="15872" width="9.109375" style="201"/>
    <col min="15873" max="15873" width="47.88671875" style="201" customWidth="1"/>
    <col min="15874" max="15876" width="0" style="201" hidden="1" customWidth="1"/>
    <col min="15877" max="15877" width="1.44140625" style="201" customWidth="1"/>
    <col min="15878" max="15878" width="15.88671875" style="201" customWidth="1"/>
    <col min="15879" max="15879" width="1.44140625" style="201" customWidth="1"/>
    <col min="15880" max="15880" width="16.109375" style="201" customWidth="1"/>
    <col min="15881" max="15881" width="1.44140625" style="201" customWidth="1"/>
    <col min="15882" max="15882" width="15.5546875" style="201" customWidth="1"/>
    <col min="15883" max="15883" width="1.44140625" style="201" customWidth="1"/>
    <col min="15884" max="15886" width="16" style="201" customWidth="1"/>
    <col min="15887" max="15888" width="17.109375" style="201" customWidth="1"/>
    <col min="15889" max="15889" width="11.44140625" style="201" bestFit="1" customWidth="1"/>
    <col min="15890" max="15890" width="12.109375" style="201" bestFit="1" customWidth="1"/>
    <col min="15891" max="16128" width="9.109375" style="201"/>
    <col min="16129" max="16129" width="47.88671875" style="201" customWidth="1"/>
    <col min="16130" max="16132" width="0" style="201" hidden="1" customWidth="1"/>
    <col min="16133" max="16133" width="1.44140625" style="201" customWidth="1"/>
    <col min="16134" max="16134" width="15.88671875" style="201" customWidth="1"/>
    <col min="16135" max="16135" width="1.44140625" style="201" customWidth="1"/>
    <col min="16136" max="16136" width="16.109375" style="201" customWidth="1"/>
    <col min="16137" max="16137" width="1.44140625" style="201" customWidth="1"/>
    <col min="16138" max="16138" width="15.5546875" style="201" customWidth="1"/>
    <col min="16139" max="16139" width="1.44140625" style="201" customWidth="1"/>
    <col min="16140" max="16142" width="16" style="201" customWidth="1"/>
    <col min="16143" max="16144" width="17.109375" style="201" customWidth="1"/>
    <col min="16145" max="16145" width="11.44140625" style="201" bestFit="1" customWidth="1"/>
    <col min="16146" max="16146" width="12.109375" style="201" bestFit="1" customWidth="1"/>
    <col min="16147" max="16384" width="9.109375" style="201"/>
  </cols>
  <sheetData>
    <row r="1" spans="1:18" ht="18" customHeight="1" x14ac:dyDescent="0.25">
      <c r="A1" s="330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8" x14ac:dyDescent="0.25">
      <c r="A2" s="329" t="s">
        <v>166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R2" s="205"/>
    </row>
    <row r="3" spans="1:18" x14ac:dyDescent="0.25">
      <c r="A3" s="328" t="s">
        <v>167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R3" s="205"/>
    </row>
    <row r="4" spans="1:18" x14ac:dyDescent="0.25">
      <c r="A4" s="327" t="s">
        <v>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R4" s="205"/>
    </row>
    <row r="5" spans="1:18" x14ac:dyDescent="0.25">
      <c r="A5" s="273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R5" s="205"/>
    </row>
    <row r="6" spans="1:18" ht="12.75" customHeight="1" x14ac:dyDescent="0.25">
      <c r="B6" s="333" t="s">
        <v>168</v>
      </c>
      <c r="C6" s="333"/>
      <c r="D6" s="333"/>
      <c r="E6" s="207"/>
      <c r="F6" s="332" t="s">
        <v>168</v>
      </c>
      <c r="G6" s="332"/>
      <c r="H6" s="332"/>
      <c r="I6" s="207"/>
      <c r="J6" s="332" t="s">
        <v>169</v>
      </c>
      <c r="K6" s="332"/>
      <c r="L6" s="332"/>
      <c r="M6" s="208"/>
      <c r="N6" s="208"/>
      <c r="P6" s="203"/>
      <c r="Q6" s="203"/>
      <c r="R6" s="207"/>
    </row>
    <row r="7" spans="1:18" ht="13.5" customHeight="1" x14ac:dyDescent="0.25">
      <c r="B7" s="206">
        <v>2011</v>
      </c>
      <c r="C7" s="207"/>
      <c r="D7" s="206">
        <v>2010</v>
      </c>
      <c r="E7" s="207"/>
      <c r="F7" s="207">
        <v>2022</v>
      </c>
      <c r="G7" s="207"/>
      <c r="H7" s="207">
        <v>2021</v>
      </c>
      <c r="I7" s="207"/>
      <c r="J7" s="207">
        <v>2022</v>
      </c>
      <c r="K7" s="207"/>
      <c r="L7" s="207">
        <v>2021</v>
      </c>
      <c r="M7" s="207"/>
      <c r="N7" s="207"/>
      <c r="R7" s="205"/>
    </row>
    <row r="8" spans="1:18" ht="12.75" customHeight="1" x14ac:dyDescent="0.25">
      <c r="F8" s="209"/>
      <c r="H8" s="206" t="s">
        <v>170</v>
      </c>
      <c r="J8" s="209"/>
      <c r="L8" s="206" t="s">
        <v>170</v>
      </c>
    </row>
    <row r="9" spans="1:18" ht="7.5" customHeight="1" x14ac:dyDescent="0.25">
      <c r="A9" s="275"/>
      <c r="B9" s="203"/>
      <c r="C9" s="203"/>
      <c r="D9" s="203"/>
      <c r="E9" s="203"/>
      <c r="F9" s="203"/>
      <c r="G9" s="203"/>
      <c r="H9" s="203"/>
      <c r="I9" s="203"/>
      <c r="J9" s="203"/>
      <c r="L9" s="203"/>
      <c r="M9" s="203"/>
      <c r="N9" s="203"/>
      <c r="R9" s="205"/>
    </row>
    <row r="10" spans="1:18" ht="12" customHeight="1" x14ac:dyDescent="0.25">
      <c r="A10" s="275" t="s">
        <v>171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  <c r="L10" s="210"/>
      <c r="M10" s="210"/>
      <c r="N10" s="210"/>
      <c r="R10" s="205"/>
    </row>
    <row r="11" spans="1:18" x14ac:dyDescent="0.25">
      <c r="A11" s="274" t="s">
        <v>172</v>
      </c>
      <c r="B11" s="212">
        <f>+'[1]cashflow wp-FPRS-divmeralco'!D8</f>
        <v>93383403283</v>
      </c>
      <c r="C11" s="212"/>
      <c r="D11" s="212">
        <v>29052267</v>
      </c>
      <c r="E11" s="212"/>
      <c r="F11" s="212">
        <f>+'[1]cashflow wp-FPRS-divmeralco'!D8</f>
        <v>93383403283</v>
      </c>
      <c r="G11" s="212"/>
      <c r="H11" s="212">
        <f>+'[1]cashflow wp-FPRS-divmeralco'!O8</f>
        <v>74681583624</v>
      </c>
      <c r="I11" s="212"/>
      <c r="J11" s="212">
        <f>+'[1]cashflow wp-FPRS-divmeralco'!H8</f>
        <v>88827721531</v>
      </c>
      <c r="K11" s="212"/>
      <c r="L11" s="212">
        <f>+'[1]cashflow wp-FPRS-divmeralco'!S8</f>
        <v>73937203714</v>
      </c>
      <c r="M11" s="212"/>
      <c r="N11" s="212"/>
      <c r="O11" s="212"/>
      <c r="R11" s="205"/>
    </row>
    <row r="12" spans="1:18" x14ac:dyDescent="0.25">
      <c r="A12" s="274" t="s">
        <v>173</v>
      </c>
      <c r="B12" s="212">
        <f>+'[1]cashflow wp-FPRS-divmeralco'!D9</f>
        <v>-14525136329</v>
      </c>
      <c r="C12" s="212"/>
      <c r="D12" s="212">
        <v>-8785934</v>
      </c>
      <c r="E12" s="212"/>
      <c r="F12" s="298">
        <f>+'[1]cashflow wp-FPRS-divmeralco'!D9</f>
        <v>-14525136329</v>
      </c>
      <c r="G12" s="298"/>
      <c r="H12" s="298">
        <f>+'[1]cashflow wp-FPRS-divmeralco'!O9</f>
        <v>-12745240243</v>
      </c>
      <c r="I12" s="298"/>
      <c r="J12" s="298">
        <f>+'[1]cashflow wp-FPRS-divmeralco'!H9</f>
        <v>-14373023138</v>
      </c>
      <c r="K12" s="298"/>
      <c r="L12" s="298">
        <f>+'[1]cashflow wp-FPRS-divmeralco'!S9</f>
        <v>-12263419631</v>
      </c>
      <c r="M12" s="212"/>
      <c r="N12" s="212"/>
      <c r="O12" s="212"/>
      <c r="R12" s="205"/>
    </row>
    <row r="13" spans="1:18" x14ac:dyDescent="0.25">
      <c r="A13" s="274" t="s">
        <v>62</v>
      </c>
      <c r="B13" s="212">
        <f>+'[1]cashflow wp-FPRS-divmeralco'!D10</f>
        <v>4212962506</v>
      </c>
      <c r="C13" s="212"/>
      <c r="D13" s="212">
        <v>1282230</v>
      </c>
      <c r="E13" s="212"/>
      <c r="F13" s="212">
        <f>+'[1]cashflow wp-FPRS-divmeralco'!D10</f>
        <v>4212962506</v>
      </c>
      <c r="G13" s="212"/>
      <c r="H13" s="212">
        <f>+'[1]cashflow wp-FPRS-divmeralco'!O10</f>
        <v>2829211109</v>
      </c>
      <c r="I13" s="212"/>
      <c r="J13" s="212">
        <f>+'[1]cashflow wp-FPRS-divmeralco'!H10</f>
        <v>3581723151</v>
      </c>
      <c r="K13" s="212"/>
      <c r="L13" s="212">
        <f>+'[1]cashflow wp-FPRS-divmeralco'!S10</f>
        <v>2191714597</v>
      </c>
      <c r="M13" s="212"/>
      <c r="N13" s="212"/>
      <c r="O13" s="212"/>
      <c r="R13" s="205"/>
    </row>
    <row r="14" spans="1:18" x14ac:dyDescent="0.25">
      <c r="A14" s="276" t="s">
        <v>174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R14" s="205"/>
    </row>
    <row r="15" spans="1:18" x14ac:dyDescent="0.25">
      <c r="A15" s="274" t="s">
        <v>175</v>
      </c>
      <c r="B15" s="212">
        <v>494177</v>
      </c>
      <c r="C15" s="212"/>
      <c r="D15" s="212">
        <v>2350188</v>
      </c>
      <c r="E15" s="212"/>
      <c r="F15" s="299">
        <f>+'[1]cashflow wp-FPRS-divmeralco'!D12</f>
        <v>-3223633191</v>
      </c>
      <c r="G15" s="299"/>
      <c r="H15" s="299">
        <f>+'[1]cashflow wp-FPRS-divmeralco'!O12</f>
        <v>-1787233831</v>
      </c>
      <c r="I15" s="299"/>
      <c r="J15" s="300">
        <f>+'[1]cashflow wp-FPRS-divmeralco'!H12</f>
        <v>-3218508804</v>
      </c>
      <c r="K15" s="299"/>
      <c r="L15" s="300">
        <f>+'[1]cashflow wp-FPRS-divmeralco'!S12</f>
        <v>-1846610753</v>
      </c>
      <c r="M15" s="213"/>
      <c r="N15" s="213"/>
      <c r="O15" s="212"/>
      <c r="R15" s="205"/>
    </row>
    <row r="16" spans="1:18" x14ac:dyDescent="0.25">
      <c r="A16" s="274" t="s">
        <v>260</v>
      </c>
      <c r="B16" s="212"/>
      <c r="C16" s="212"/>
      <c r="D16" s="212"/>
      <c r="E16" s="212"/>
      <c r="F16" s="212"/>
      <c r="G16" s="212"/>
      <c r="H16" s="212"/>
      <c r="I16" s="212"/>
      <c r="J16" s="213"/>
      <c r="K16" s="212"/>
      <c r="L16" s="213"/>
      <c r="M16" s="213"/>
      <c r="N16" s="213"/>
      <c r="O16" s="212"/>
      <c r="R16" s="205"/>
    </row>
    <row r="17" spans="1:18" ht="13.35" customHeight="1" x14ac:dyDescent="0.25">
      <c r="A17" s="274" t="s">
        <v>176</v>
      </c>
      <c r="B17" s="212"/>
      <c r="C17" s="212"/>
      <c r="D17" s="212"/>
      <c r="E17" s="212"/>
      <c r="F17" s="218">
        <f>+'[1]cashflow wp-FPRS-divmeralco'!D14</f>
        <v>-31562951</v>
      </c>
      <c r="G17" s="212"/>
      <c r="H17" s="212">
        <f>+'[1]cashflow wp-FPRS-divmeralco'!O14</f>
        <v>31500408</v>
      </c>
      <c r="I17" s="212"/>
      <c r="J17" s="301">
        <f>+'[1]cashflow wp-FPRS-divmeralco'!H14</f>
        <v>-31562951</v>
      </c>
      <c r="K17" s="212"/>
      <c r="L17" s="213">
        <f>+'[1]cashflow wp-FPRS-divmeralco'!S14</f>
        <v>31500408</v>
      </c>
      <c r="M17" s="213"/>
      <c r="N17" s="213"/>
      <c r="O17" s="212"/>
      <c r="R17" s="205"/>
    </row>
    <row r="18" spans="1:18" x14ac:dyDescent="0.25">
      <c r="A18" s="274" t="s">
        <v>177</v>
      </c>
      <c r="B18" s="212">
        <f>+'[1]cashflow wp-FPRS-divmeralco'!D15</f>
        <v>764555867</v>
      </c>
      <c r="C18" s="212"/>
      <c r="D18" s="212">
        <v>675349</v>
      </c>
      <c r="E18" s="212"/>
      <c r="F18" s="212">
        <f>+'[1]cashflow wp-FPRS-divmeralco'!D15</f>
        <v>764555867</v>
      </c>
      <c r="G18" s="212"/>
      <c r="H18" s="212">
        <f>+'[1]cashflow wp-FPRS-divmeralco'!O15</f>
        <v>492565619</v>
      </c>
      <c r="I18" s="212"/>
      <c r="J18" s="212">
        <f>+'[1]cashflow wp-FPRS-divmeralco'!H15</f>
        <v>764555867</v>
      </c>
      <c r="K18" s="212"/>
      <c r="L18" s="212">
        <f>+'[1]cashflow wp-FPRS-divmeralco'!S15</f>
        <v>492565619</v>
      </c>
      <c r="M18" s="212"/>
      <c r="N18" s="212"/>
      <c r="O18" s="212"/>
      <c r="R18" s="205"/>
    </row>
    <row r="19" spans="1:18" x14ac:dyDescent="0.25">
      <c r="A19" s="274" t="s">
        <v>178</v>
      </c>
      <c r="B19" s="212">
        <f>+'[1]cashflow wp-FPRS-divmeralco'!D16</f>
        <v>12237660001</v>
      </c>
      <c r="C19" s="212"/>
      <c r="D19" s="212">
        <v>1053664</v>
      </c>
      <c r="E19" s="212"/>
      <c r="F19" s="212">
        <f>+'[1]cashflow wp-FPRS-divmeralco'!D16</f>
        <v>12237660001</v>
      </c>
      <c r="G19" s="212"/>
      <c r="H19" s="212">
        <f>+'[1]cashflow wp-FPRS-divmeralco'!O16</f>
        <v>13760260183</v>
      </c>
      <c r="I19" s="212"/>
      <c r="J19" s="212">
        <f>+'[1]cashflow wp-FPRS-divmeralco'!H16</f>
        <v>14478740168</v>
      </c>
      <c r="K19" s="212"/>
      <c r="L19" s="212">
        <f>+'[1]cashflow wp-FPRS-divmeralco'!S16</f>
        <v>1213151064</v>
      </c>
      <c r="M19" s="212"/>
      <c r="N19" s="212"/>
      <c r="O19" s="212"/>
      <c r="R19" s="205"/>
    </row>
    <row r="20" spans="1:18" x14ac:dyDescent="0.25">
      <c r="A20" s="274" t="s">
        <v>179</v>
      </c>
      <c r="B20" s="214">
        <f>+'[1]cashflow wp-FPRS-divmeralco'!D17</f>
        <v>-46727311102</v>
      </c>
      <c r="C20" s="214"/>
      <c r="D20" s="214">
        <v>-13491775</v>
      </c>
      <c r="E20" s="212"/>
      <c r="F20" s="302">
        <f>+'[1]cashflow wp-FPRS-divmeralco'!D17</f>
        <v>-46727311102</v>
      </c>
      <c r="G20" s="218"/>
      <c r="H20" s="302">
        <f>+'[1]cashflow wp-FPRS-divmeralco'!O17</f>
        <v>-39703077130</v>
      </c>
      <c r="I20" s="218"/>
      <c r="J20" s="302">
        <f>+'[1]cashflow wp-FPRS-divmeralco'!H17</f>
        <v>-43294127933</v>
      </c>
      <c r="K20" s="218"/>
      <c r="L20" s="302">
        <f>+'[1]cashflow wp-FPRS-divmeralco'!S17</f>
        <v>-37747847052</v>
      </c>
      <c r="M20" s="212"/>
      <c r="N20" s="212"/>
      <c r="O20" s="212"/>
      <c r="R20" s="205"/>
    </row>
    <row r="21" spans="1:18" ht="13.5" customHeight="1" x14ac:dyDescent="0.25">
      <c r="A21" s="275" t="s">
        <v>239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5"/>
      <c r="Q21" s="216"/>
      <c r="R21" s="205"/>
    </row>
    <row r="22" spans="1:18" x14ac:dyDescent="0.25">
      <c r="A22" s="275" t="s">
        <v>180</v>
      </c>
      <c r="B22" s="217">
        <f>SUM(B11:B21)</f>
        <v>49346628403</v>
      </c>
      <c r="C22" s="212"/>
      <c r="D22" s="217">
        <f>SUM(D11:D21)</f>
        <v>12135989</v>
      </c>
      <c r="E22" s="217"/>
      <c r="F22" s="217">
        <f>SUM(F11:F21)</f>
        <v>46090938084</v>
      </c>
      <c r="G22" s="217"/>
      <c r="H22" s="217">
        <f>SUM(H11:H21)</f>
        <v>37559569739</v>
      </c>
      <c r="I22" s="217"/>
      <c r="J22" s="217">
        <f>SUM(J11:J21)</f>
        <v>46735517891</v>
      </c>
      <c r="K22" s="212"/>
      <c r="L22" s="217">
        <f>SUM(L11:L21)</f>
        <v>26008257966</v>
      </c>
      <c r="M22" s="217"/>
      <c r="N22" s="217"/>
      <c r="O22" s="212"/>
      <c r="P22" s="215"/>
      <c r="Q22" s="216"/>
      <c r="R22" s="205"/>
    </row>
    <row r="23" spans="1:18" x14ac:dyDescent="0.25">
      <c r="A23" s="274" t="s">
        <v>246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Q23" s="216"/>
      <c r="R23" s="205"/>
    </row>
    <row r="24" spans="1:18" ht="11.25" customHeight="1" x14ac:dyDescent="0.25">
      <c r="A24" s="274" t="s">
        <v>247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R24" s="205"/>
    </row>
    <row r="25" spans="1:18" x14ac:dyDescent="0.25">
      <c r="A25" s="274" t="s">
        <v>181</v>
      </c>
      <c r="B25" s="212">
        <v>-1861169</v>
      </c>
      <c r="C25" s="212"/>
      <c r="D25" s="212">
        <v>5487790</v>
      </c>
      <c r="E25" s="212"/>
      <c r="F25" s="218">
        <f>+'[1]cashflow wp-FPRS-divmeralco'!D22</f>
        <v>-3188748375</v>
      </c>
      <c r="G25" s="218"/>
      <c r="H25" s="218">
        <f>+'[1]cashflow wp-FPRS-divmeralco'!O22</f>
        <v>-909715000</v>
      </c>
      <c r="I25" s="218"/>
      <c r="J25" s="218">
        <f>+'[1]cashflow wp-FPRS-divmeralco'!H22</f>
        <v>-3188748375</v>
      </c>
      <c r="K25" s="218"/>
      <c r="L25" s="218">
        <f>+'[1]cashflow wp-FPRS-divmeralco'!S22</f>
        <v>-909715000</v>
      </c>
      <c r="M25" s="212"/>
      <c r="N25" s="212"/>
      <c r="O25" s="212"/>
      <c r="R25" s="205"/>
    </row>
    <row r="26" spans="1:18" x14ac:dyDescent="0.25">
      <c r="A26" s="274" t="s">
        <v>182</v>
      </c>
      <c r="B26" s="212">
        <v>1870468</v>
      </c>
      <c r="C26" s="212"/>
      <c r="D26" s="212">
        <v>-2479072</v>
      </c>
      <c r="E26" s="212"/>
      <c r="F26" s="212">
        <f>+'[1]cashflow wp-FPRS-divmeralco'!D23</f>
        <v>13014658348</v>
      </c>
      <c r="G26" s="212"/>
      <c r="H26" s="212">
        <f>+'[1]cashflow wp-FPRS-divmeralco'!O23</f>
        <v>-21176984871</v>
      </c>
      <c r="I26" s="212"/>
      <c r="J26" s="212">
        <f>+'[1]cashflow wp-FPRS-divmeralco'!H23</f>
        <v>12465077133</v>
      </c>
      <c r="K26" s="212"/>
      <c r="L26" s="218">
        <f>+'[1]cashflow wp-FPRS-divmeralco'!S23</f>
        <v>-20483971006</v>
      </c>
      <c r="M26" s="212"/>
      <c r="N26" s="212"/>
      <c r="O26" s="212"/>
      <c r="P26" s="215"/>
      <c r="Q26" s="216"/>
      <c r="R26" s="205"/>
    </row>
    <row r="27" spans="1:18" x14ac:dyDescent="0.25">
      <c r="A27" s="274" t="s">
        <v>183</v>
      </c>
      <c r="B27" s="212">
        <f>+'[1]cashflow wp-FPRS-divmeralco'!D24</f>
        <v>-94193742865</v>
      </c>
      <c r="C27" s="212"/>
      <c r="D27" s="212">
        <v>-20388148</v>
      </c>
      <c r="E27" s="212"/>
      <c r="F27" s="218">
        <f>+'[1]cashflow wp-FPRS-divmeralco'!D24</f>
        <v>-94193742865</v>
      </c>
      <c r="G27" s="218"/>
      <c r="H27" s="218">
        <f>+'[1]cashflow wp-FPRS-divmeralco'!O24</f>
        <v>-206933004925</v>
      </c>
      <c r="I27" s="218"/>
      <c r="J27" s="218">
        <f>+'[1]cashflow wp-FPRS-divmeralco'!H24</f>
        <v>-236453248615</v>
      </c>
      <c r="K27" s="218"/>
      <c r="L27" s="218">
        <f>+'[1]cashflow wp-FPRS-divmeralco'!S24</f>
        <v>-49227506398</v>
      </c>
      <c r="M27" s="212"/>
      <c r="N27" s="212"/>
      <c r="O27" s="212"/>
      <c r="P27" s="215"/>
      <c r="Q27" s="216"/>
      <c r="R27" s="205"/>
    </row>
    <row r="28" spans="1:18" x14ac:dyDescent="0.25">
      <c r="A28" s="274" t="s">
        <v>184</v>
      </c>
      <c r="B28" s="212"/>
      <c r="C28" s="212"/>
      <c r="D28" s="212"/>
      <c r="E28" s="212"/>
      <c r="F28" s="218">
        <f>+'[1]cashflow wp-FPRS-divmeralco'!D25</f>
        <v>-654795885</v>
      </c>
      <c r="G28" s="218"/>
      <c r="H28" s="218">
        <f>+'[1]cashflow wp-FPRS-divmeralco'!O25</f>
        <v>-1404075897</v>
      </c>
      <c r="I28" s="218"/>
      <c r="J28" s="218">
        <f>+'[1]cashflow wp-FPRS-divmeralco'!H25</f>
        <v>-1131262058</v>
      </c>
      <c r="K28" s="218"/>
      <c r="L28" s="218">
        <f>+'[1]cashflow wp-FPRS-divmeralco'!S25</f>
        <v>-344862004</v>
      </c>
      <c r="M28" s="212"/>
      <c r="N28" s="212"/>
      <c r="O28" s="212"/>
      <c r="P28" s="215"/>
      <c r="Q28" s="216"/>
      <c r="R28" s="205"/>
    </row>
    <row r="29" spans="1:18" x14ac:dyDescent="0.25">
      <c r="A29" s="274" t="s">
        <v>185</v>
      </c>
      <c r="B29" s="212">
        <f>+'[1]cashflow wp-FPRS-divmeralco'!D26</f>
        <v>-15716287287</v>
      </c>
      <c r="C29" s="212"/>
      <c r="D29" s="212">
        <v>954890</v>
      </c>
      <c r="E29" s="212"/>
      <c r="F29" s="218">
        <f>+'[1]cashflow wp-FPRS-divmeralco'!D26</f>
        <v>-15716287287</v>
      </c>
      <c r="G29" s="218"/>
      <c r="H29" s="218">
        <f>+'[1]cashflow wp-FPRS-divmeralco'!O26</f>
        <v>-3819242379</v>
      </c>
      <c r="I29" s="218"/>
      <c r="J29" s="218">
        <f>+'[1]cashflow wp-FPRS-divmeralco'!H26</f>
        <v>-17254601515</v>
      </c>
      <c r="K29" s="218"/>
      <c r="L29" s="218">
        <f>+'[1]cashflow wp-FPRS-divmeralco'!S26</f>
        <v>-2284274917</v>
      </c>
      <c r="M29" s="212"/>
      <c r="N29" s="212"/>
      <c r="O29" s="212"/>
      <c r="Q29" s="216"/>
      <c r="R29" s="205"/>
    </row>
    <row r="30" spans="1:18" x14ac:dyDescent="0.25">
      <c r="A30" s="274" t="s">
        <v>186</v>
      </c>
      <c r="B30" s="212"/>
      <c r="C30" s="212"/>
      <c r="D30" s="212"/>
      <c r="E30" s="212"/>
      <c r="F30" s="218">
        <f>+'[1]cashflow wp-FPRS-divmeralco'!D27</f>
        <v>-3988196912</v>
      </c>
      <c r="G30" s="218"/>
      <c r="H30" s="218">
        <f>+'[1]cashflow wp-FPRS-divmeralco'!O27</f>
        <v>-2418511678</v>
      </c>
      <c r="I30" s="218"/>
      <c r="J30" s="218">
        <f>+'[1]cashflow wp-FPRS-divmeralco'!H27</f>
        <v>-6182471982</v>
      </c>
      <c r="K30" s="212"/>
      <c r="L30" s="212">
        <f>+'[1]cashflow wp-FPRS-divmeralco'!S27</f>
        <v>539236794</v>
      </c>
      <c r="M30" s="212"/>
      <c r="N30" s="212"/>
      <c r="O30" s="212"/>
      <c r="Q30" s="216"/>
      <c r="R30" s="205"/>
    </row>
    <row r="31" spans="1:18" x14ac:dyDescent="0.25">
      <c r="A31" s="274" t="s">
        <v>248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5"/>
      <c r="R31" s="205"/>
    </row>
    <row r="32" spans="1:18" x14ac:dyDescent="0.25">
      <c r="A32" s="274" t="s">
        <v>187</v>
      </c>
      <c r="B32" s="212">
        <v>73881921</v>
      </c>
      <c r="C32" s="212"/>
      <c r="D32" s="212">
        <v>36877169</v>
      </c>
      <c r="E32" s="212"/>
      <c r="F32" s="212">
        <f>+'[1]cashflow wp-FPRS-divmeralco'!D29</f>
        <v>199365570659</v>
      </c>
      <c r="G32" s="212"/>
      <c r="H32" s="212">
        <f>+'[1]cashflow wp-FPRS-divmeralco'!O29</f>
        <v>473675365412</v>
      </c>
      <c r="I32" s="212"/>
      <c r="J32" s="212">
        <f>+'[1]cashflow wp-FPRS-divmeralco'!H29</f>
        <v>485198401250</v>
      </c>
      <c r="K32" s="212"/>
      <c r="L32" s="212">
        <f>+'[1]cashflow wp-FPRS-divmeralco'!S29</f>
        <v>173775164071</v>
      </c>
      <c r="M32" s="212"/>
      <c r="N32" s="212"/>
      <c r="O32" s="212"/>
      <c r="P32" s="202"/>
      <c r="Q32" s="216"/>
      <c r="R32" s="205"/>
    </row>
    <row r="33" spans="1:18" x14ac:dyDescent="0.25">
      <c r="A33" s="274" t="s">
        <v>188</v>
      </c>
      <c r="B33" s="212">
        <v>-17372</v>
      </c>
      <c r="C33" s="212"/>
      <c r="D33" s="212">
        <v>133908</v>
      </c>
      <c r="E33" s="212"/>
      <c r="F33" s="218">
        <f>+'[1]cashflow wp-FPRS-divmeralco'!D30</f>
        <v>-341064862</v>
      </c>
      <c r="G33" s="212"/>
      <c r="H33" s="212">
        <f>+'[1]cashflow wp-FPRS-divmeralco'!O30</f>
        <v>339983659</v>
      </c>
      <c r="I33" s="212"/>
      <c r="J33" s="218">
        <f>+'[1]cashflow wp-FPRS-divmeralco'!H30</f>
        <v>-340514897</v>
      </c>
      <c r="K33" s="212"/>
      <c r="L33" s="212">
        <f>+'[1]cashflow wp-FPRS-divmeralco'!S30</f>
        <v>339433694</v>
      </c>
      <c r="M33" s="212"/>
      <c r="N33" s="212"/>
      <c r="O33" s="212"/>
      <c r="P33" s="202"/>
      <c r="Q33" s="216"/>
      <c r="R33" s="205"/>
    </row>
    <row r="34" spans="1:18" hidden="1" x14ac:dyDescent="0.25">
      <c r="A34" s="274" t="s">
        <v>189</v>
      </c>
      <c r="B34" s="212"/>
      <c r="C34" s="212"/>
      <c r="D34" s="212"/>
      <c r="E34" s="212"/>
      <c r="F34" s="212">
        <f>+'[1]cashflow wp-FPRS-divmeralco'!D31</f>
        <v>0</v>
      </c>
      <c r="G34" s="212"/>
      <c r="H34" s="212">
        <f>+'[1]cashflow wp-FPRS-divmeralco'!O31</f>
        <v>0</v>
      </c>
      <c r="I34" s="212"/>
      <c r="J34" s="212">
        <f>+'[1]cashflow wp-FPRS-divmeralco'!H31</f>
        <v>0</v>
      </c>
      <c r="K34" s="212"/>
      <c r="L34" s="212">
        <f>+'[1]cashflow wp-FPRS-divmeralco'!S31</f>
        <v>0</v>
      </c>
      <c r="M34" s="212"/>
      <c r="N34" s="212"/>
      <c r="O34" s="212"/>
      <c r="P34" s="202"/>
      <c r="Q34" s="216"/>
      <c r="R34" s="205"/>
    </row>
    <row r="35" spans="1:18" x14ac:dyDescent="0.25">
      <c r="A35" s="274" t="s">
        <v>190</v>
      </c>
      <c r="B35" s="212"/>
      <c r="C35" s="212"/>
      <c r="D35" s="212"/>
      <c r="E35" s="212"/>
      <c r="F35" s="212">
        <f>+'[1]cashflow wp-FPRS-divmeralco'!D32</f>
        <v>19940839</v>
      </c>
      <c r="G35" s="212"/>
      <c r="H35" s="212">
        <f>+'[1]cashflow wp-FPRS-divmeralco'!O32</f>
        <v>252474216</v>
      </c>
      <c r="I35" s="212"/>
      <c r="J35" s="212">
        <f>+'[1]cashflow wp-FPRS-divmeralco'!H32</f>
        <v>19940839</v>
      </c>
      <c r="K35" s="212"/>
      <c r="L35" s="212">
        <f>+'[1]cashflow wp-FPRS-divmeralco'!S32</f>
        <v>252474216</v>
      </c>
      <c r="M35" s="212"/>
      <c r="N35" s="212"/>
      <c r="O35" s="212"/>
      <c r="P35" s="202"/>
      <c r="Q35" s="216"/>
      <c r="R35" s="205"/>
    </row>
    <row r="36" spans="1:18" x14ac:dyDescent="0.25">
      <c r="A36" s="274" t="s">
        <v>191</v>
      </c>
      <c r="B36" s="212">
        <v>-371476</v>
      </c>
      <c r="C36" s="212"/>
      <c r="D36" s="212">
        <v>156481</v>
      </c>
      <c r="E36" s="212"/>
      <c r="F36" s="218">
        <f>+'[1]cashflow wp-FPRS-divmeralco'!D33</f>
        <v>-335719096</v>
      </c>
      <c r="G36" s="218"/>
      <c r="H36" s="218">
        <f>+'[1]cashflow wp-FPRS-divmeralco'!O33</f>
        <v>-629262653</v>
      </c>
      <c r="I36" s="218"/>
      <c r="J36" s="218">
        <f>+'[1]cashflow wp-FPRS-divmeralco'!H33</f>
        <v>-272630615</v>
      </c>
      <c r="K36" s="218"/>
      <c r="L36" s="218">
        <f>+'[1]cashflow wp-FPRS-divmeralco'!S33</f>
        <v>-692351134</v>
      </c>
      <c r="M36" s="212"/>
      <c r="N36" s="212"/>
      <c r="O36" s="212"/>
      <c r="Q36" s="216"/>
      <c r="R36" s="205"/>
    </row>
    <row r="37" spans="1:18" x14ac:dyDescent="0.25">
      <c r="A37" s="274" t="s">
        <v>192</v>
      </c>
      <c r="B37" s="212"/>
      <c r="C37" s="212"/>
      <c r="D37" s="212"/>
      <c r="E37" s="212"/>
      <c r="F37" s="212">
        <f>+'[1]cashflow wp-FPRS-divmeralco'!D34</f>
        <v>3971446003</v>
      </c>
      <c r="G37" s="212"/>
      <c r="H37" s="212">
        <f>+'[1]cashflow wp-FPRS-divmeralco'!O34</f>
        <v>10112569937</v>
      </c>
      <c r="I37" s="212"/>
      <c r="J37" s="212">
        <f>+'[1]cashflow wp-FPRS-divmeralco'!H34</f>
        <v>13863000583</v>
      </c>
      <c r="K37" s="212"/>
      <c r="L37" s="212">
        <f>+'[1]cashflow wp-FPRS-divmeralco'!S34</f>
        <v>221015357</v>
      </c>
      <c r="M37" s="212"/>
      <c r="N37" s="212"/>
      <c r="O37" s="212"/>
      <c r="Q37" s="216"/>
      <c r="R37" s="205"/>
    </row>
    <row r="38" spans="1:18" x14ac:dyDescent="0.25">
      <c r="A38" s="274" t="s">
        <v>193</v>
      </c>
      <c r="B38" s="212">
        <v>706746</v>
      </c>
      <c r="C38" s="212"/>
      <c r="D38" s="212">
        <v>-85483</v>
      </c>
      <c r="E38" s="212"/>
      <c r="F38" s="212">
        <f>+'[1]cashflow wp-FPRS-divmeralco'!D35</f>
        <v>312093443</v>
      </c>
      <c r="G38" s="212"/>
      <c r="H38" s="212">
        <f>+'[1]cashflow wp-FPRS-divmeralco'!O35</f>
        <v>1419896959</v>
      </c>
      <c r="I38" s="212"/>
      <c r="J38" s="212">
        <f>+'[1]cashflow wp-FPRS-divmeralco'!H35</f>
        <v>1226128213</v>
      </c>
      <c r="K38" s="212"/>
      <c r="L38" s="212">
        <f>+'[1]cashflow wp-FPRS-divmeralco'!S35</f>
        <v>454036114</v>
      </c>
      <c r="M38" s="212"/>
      <c r="N38" s="212"/>
      <c r="O38" s="212"/>
      <c r="R38" s="218"/>
    </row>
    <row r="39" spans="1:18" x14ac:dyDescent="0.25">
      <c r="A39" s="274" t="s">
        <v>194</v>
      </c>
      <c r="B39" s="214">
        <f>+'[1]cashflow wp-FPRS-divmeralco'!D36</f>
        <v>30215393449</v>
      </c>
      <c r="C39" s="214"/>
      <c r="D39" s="214">
        <v>-424138</v>
      </c>
      <c r="E39" s="212"/>
      <c r="F39" s="214">
        <f>+'[1]cashflow wp-FPRS-divmeralco'!D36</f>
        <v>30215393449</v>
      </c>
      <c r="G39" s="212"/>
      <c r="H39" s="214">
        <f>+'[1]cashflow wp-FPRS-divmeralco'!O36</f>
        <v>20949324956</v>
      </c>
      <c r="I39" s="212"/>
      <c r="J39" s="214">
        <f>+'[1]cashflow wp-FPRS-divmeralco'!H36</f>
        <v>38026044825</v>
      </c>
      <c r="K39" s="212"/>
      <c r="L39" s="214">
        <f>+'[1]cashflow wp-FPRS-divmeralco'!S36</f>
        <v>11938834866</v>
      </c>
      <c r="M39" s="212"/>
      <c r="N39" s="212"/>
      <c r="O39" s="212"/>
      <c r="R39" s="205"/>
    </row>
    <row r="40" spans="1:18" x14ac:dyDescent="0.25">
      <c r="A40" s="275" t="s">
        <v>240</v>
      </c>
      <c r="B40" s="217">
        <f>SUM(B22:B39)</f>
        <v>-30273799182</v>
      </c>
      <c r="C40" s="212"/>
      <c r="D40" s="217">
        <f>SUM(D22:D39)</f>
        <v>32369386</v>
      </c>
      <c r="E40" s="212"/>
      <c r="F40" s="217">
        <f>SUM(F22:F39)</f>
        <v>174571485543</v>
      </c>
      <c r="G40" s="212"/>
      <c r="H40" s="217">
        <f>SUM(H22:H39)</f>
        <v>307018387475</v>
      </c>
      <c r="I40" s="212"/>
      <c r="J40" s="217">
        <f>SUM(J22:J39)</f>
        <v>332710632677</v>
      </c>
      <c r="K40" s="212"/>
      <c r="L40" s="217">
        <f>SUM(L22:L39)</f>
        <v>139585772619</v>
      </c>
      <c r="M40" s="217"/>
      <c r="N40" s="217"/>
      <c r="O40" s="212"/>
      <c r="R40" s="205"/>
    </row>
    <row r="41" spans="1:18" x14ac:dyDescent="0.25">
      <c r="A41" s="274" t="s">
        <v>195</v>
      </c>
      <c r="B41" s="212">
        <v>-25823</v>
      </c>
      <c r="C41" s="212"/>
      <c r="D41" s="212">
        <v>-12016</v>
      </c>
      <c r="E41" s="212"/>
      <c r="F41" s="218">
        <f>+'[1]cashflow wp-FPRS-divmeralco'!D38</f>
        <v>-73297376</v>
      </c>
      <c r="G41" s="218"/>
      <c r="H41" s="218">
        <f>+'[1]cashflow wp-FPRS-divmeralco'!O38</f>
        <v>-45178349</v>
      </c>
      <c r="I41" s="212"/>
      <c r="J41" s="212">
        <f>+'[1]cashflow wp-FPRS-divmeralco'!H38</f>
        <v>0</v>
      </c>
      <c r="K41" s="212"/>
      <c r="L41" s="212">
        <f>+'[1]cashflow wp-FPRS-divmeralco'!S38</f>
        <v>0</v>
      </c>
      <c r="M41" s="212"/>
      <c r="N41" s="212"/>
      <c r="O41" s="212"/>
      <c r="P41" s="215"/>
      <c r="Q41" s="216"/>
      <c r="R41" s="205"/>
    </row>
    <row r="42" spans="1:18" x14ac:dyDescent="0.25">
      <c r="A42" s="275" t="s">
        <v>241</v>
      </c>
      <c r="B42" s="219">
        <f>+B40+B41</f>
        <v>-30273825005</v>
      </c>
      <c r="C42" s="220"/>
      <c r="D42" s="219">
        <f>+D40+D41</f>
        <v>32357370</v>
      </c>
      <c r="E42" s="212"/>
      <c r="F42" s="219">
        <f>+F40+F41</f>
        <v>174498188167</v>
      </c>
      <c r="G42" s="212"/>
      <c r="H42" s="219">
        <f>+H40+H41</f>
        <v>306973209126</v>
      </c>
      <c r="I42" s="212"/>
      <c r="J42" s="219">
        <f>+J40+J41</f>
        <v>332710632677</v>
      </c>
      <c r="K42" s="212"/>
      <c r="L42" s="219">
        <f>+L40+L41</f>
        <v>139585772619</v>
      </c>
      <c r="M42" s="217"/>
      <c r="N42" s="217"/>
      <c r="O42" s="212"/>
      <c r="P42" s="215"/>
      <c r="Q42" s="216"/>
      <c r="R42" s="205"/>
    </row>
    <row r="43" spans="1:18" ht="5.25" customHeight="1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Q43" s="216"/>
      <c r="R43" s="205"/>
    </row>
    <row r="44" spans="1:18" ht="13.5" customHeight="1" x14ac:dyDescent="0.25">
      <c r="A44" s="275" t="s">
        <v>196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R44" s="205"/>
    </row>
    <row r="45" spans="1:18" x14ac:dyDescent="0.25">
      <c r="A45" s="274" t="s">
        <v>243</v>
      </c>
      <c r="B45" s="212">
        <v>-641867</v>
      </c>
      <c r="C45" s="212"/>
      <c r="D45" s="212">
        <v>-599896</v>
      </c>
      <c r="E45" s="212"/>
      <c r="F45" s="218">
        <f>+'[1]cashflow wp-FPRS-divmeralco'!D42</f>
        <v>-4340165918</v>
      </c>
      <c r="G45" s="218"/>
      <c r="H45" s="218">
        <f>+'[1]cashflow wp-FPRS-divmeralco'!O42</f>
        <v>-2966880318</v>
      </c>
      <c r="I45" s="218"/>
      <c r="J45" s="218">
        <f>+'[1]cashflow wp-FPRS-divmeralco'!H42</f>
        <v>-5383759680</v>
      </c>
      <c r="K45" s="218"/>
      <c r="L45" s="218">
        <f>+'[1]cashflow wp-FPRS-divmeralco'!S42</f>
        <v>-795996900</v>
      </c>
      <c r="M45" s="212"/>
      <c r="N45" s="212"/>
      <c r="O45" s="212"/>
      <c r="R45" s="205"/>
    </row>
    <row r="46" spans="1:18" x14ac:dyDescent="0.25">
      <c r="A46" s="274" t="s">
        <v>244</v>
      </c>
      <c r="B46" s="212">
        <v>3398111</v>
      </c>
      <c r="C46" s="212"/>
      <c r="D46" s="212">
        <v>453351</v>
      </c>
      <c r="E46" s="212"/>
      <c r="F46" s="218">
        <f>+'[1]cashflow wp-FPRS-divmeralco'!D43</f>
        <v>-4342869602</v>
      </c>
      <c r="G46" s="218"/>
      <c r="H46" s="218">
        <f>+'[1]cashflow wp-FPRS-divmeralco'!O43</f>
        <v>-3236481775</v>
      </c>
      <c r="I46" s="218"/>
      <c r="J46" s="218">
        <f>+'[1]cashflow wp-FPRS-divmeralco'!H43</f>
        <v>-5584470727</v>
      </c>
      <c r="K46" s="218"/>
      <c r="L46" s="218">
        <f>+'[1]cashflow wp-FPRS-divmeralco'!S43</f>
        <v>-1069796623</v>
      </c>
      <c r="M46" s="212"/>
      <c r="N46" s="212"/>
      <c r="O46" s="212"/>
      <c r="P46" s="215"/>
      <c r="R46" s="201"/>
    </row>
    <row r="47" spans="1:18" x14ac:dyDescent="0.25">
      <c r="A47" s="274" t="s">
        <v>245</v>
      </c>
      <c r="B47" s="212">
        <v>30686</v>
      </c>
      <c r="C47" s="212"/>
      <c r="D47" s="212">
        <v>40650</v>
      </c>
      <c r="E47" s="212"/>
      <c r="F47" s="212">
        <f>+'[1]cashflow wp-FPRS-divmeralco'!D44</f>
        <v>4281362986</v>
      </c>
      <c r="G47" s="212"/>
      <c r="H47" s="218">
        <f>+'[1]cashflow wp-FPRS-divmeralco'!O44</f>
        <v>-4439643678</v>
      </c>
      <c r="I47" s="218"/>
      <c r="J47" s="218">
        <f>+'[1]cashflow wp-FPRS-divmeralco'!H44</f>
        <v>-393274582</v>
      </c>
      <c r="K47" s="212"/>
      <c r="L47" s="212">
        <f>+'[1]cashflow wp-FPRS-divmeralco'!S44</f>
        <v>257850429</v>
      </c>
      <c r="M47" s="212"/>
      <c r="N47" s="212"/>
      <c r="O47" s="212"/>
      <c r="P47" s="215"/>
      <c r="R47" s="201"/>
    </row>
    <row r="48" spans="1:18" x14ac:dyDescent="0.25">
      <c r="A48" s="274" t="s">
        <v>197</v>
      </c>
      <c r="B48" s="212">
        <v>1038816</v>
      </c>
      <c r="C48" s="212"/>
      <c r="D48" s="212">
        <v>116476</v>
      </c>
      <c r="E48" s="212"/>
      <c r="F48" s="212">
        <f>+'[1]cashflow wp-FPRS-divmeralco'!D45</f>
        <v>1064512946</v>
      </c>
      <c r="G48" s="212"/>
      <c r="H48" s="212">
        <f>+'[1]cashflow wp-FPRS-divmeralco'!O45</f>
        <v>933722805</v>
      </c>
      <c r="I48" s="212"/>
      <c r="J48" s="212">
        <f>+'[1]cashflow wp-FPRS-divmeralco'!H45</f>
        <v>1054950998</v>
      </c>
      <c r="K48" s="212"/>
      <c r="L48" s="212">
        <f>+'[1]cashflow wp-FPRS-divmeralco'!S45</f>
        <v>932149988</v>
      </c>
      <c r="M48" s="212"/>
      <c r="N48" s="212"/>
      <c r="O48" s="212"/>
      <c r="P48" s="202"/>
      <c r="Q48" s="216"/>
      <c r="R48" s="205"/>
    </row>
    <row r="49" spans="1:18" x14ac:dyDescent="0.25">
      <c r="A49" s="274" t="s">
        <v>198</v>
      </c>
      <c r="B49" s="212">
        <v>1449746</v>
      </c>
      <c r="C49" s="212"/>
      <c r="D49" s="212">
        <v>561379</v>
      </c>
      <c r="E49" s="212"/>
      <c r="F49" s="212">
        <f>+'[1]cashflow wp-FPRS-divmeralco'!D46</f>
        <v>43922381</v>
      </c>
      <c r="G49" s="212"/>
      <c r="H49" s="212">
        <f>+'[1]cashflow wp-FPRS-divmeralco'!O46</f>
        <v>69480</v>
      </c>
      <c r="I49" s="212"/>
      <c r="J49" s="212">
        <f>+'[1]cashflow wp-FPRS-divmeralco'!H46</f>
        <v>43380681</v>
      </c>
      <c r="K49" s="212"/>
      <c r="L49" s="212">
        <f>+'[1]cashflow wp-FPRS-divmeralco'!S46</f>
        <v>69480</v>
      </c>
      <c r="M49" s="212"/>
      <c r="N49" s="212"/>
      <c r="O49" s="212"/>
      <c r="P49" s="221"/>
      <c r="Q49" s="216"/>
      <c r="R49" s="205"/>
    </row>
    <row r="50" spans="1:18" ht="12" customHeight="1" x14ac:dyDescent="0.25">
      <c r="A50" s="274" t="s">
        <v>249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5"/>
      <c r="R50" s="201"/>
    </row>
    <row r="51" spans="1:18" x14ac:dyDescent="0.25">
      <c r="A51" s="274" t="s">
        <v>199</v>
      </c>
      <c r="B51" s="212">
        <v>5515758</v>
      </c>
      <c r="C51" s="212"/>
      <c r="D51" s="212">
        <v>-19212979</v>
      </c>
      <c r="E51" s="212"/>
      <c r="F51" s="212">
        <f>+'[1]cashflow wp-FPRS-divmeralco'!D48</f>
        <v>155154156039</v>
      </c>
      <c r="G51" s="212"/>
      <c r="H51" s="218">
        <f>+'[1]cashflow wp-FPRS-divmeralco'!O48</f>
        <v>-112199981257</v>
      </c>
      <c r="I51" s="212"/>
      <c r="J51" s="212">
        <f>+'[1]cashflow wp-FPRS-divmeralco'!H48</f>
        <v>114879186185</v>
      </c>
      <c r="K51" s="212"/>
      <c r="L51" s="218">
        <f>+'[1]cashflow wp-FPRS-divmeralco'!S48</f>
        <v>-71224463986</v>
      </c>
      <c r="M51" s="212"/>
      <c r="N51" s="212"/>
      <c r="O51" s="212"/>
      <c r="P51" s="202"/>
      <c r="Q51" s="216"/>
      <c r="R51" s="205"/>
    </row>
    <row r="52" spans="1:18" ht="12" customHeight="1" x14ac:dyDescent="0.25">
      <c r="A52" s="274" t="s">
        <v>200</v>
      </c>
      <c r="B52" s="212">
        <v>-2668558</v>
      </c>
      <c r="C52" s="212"/>
      <c r="D52" s="212">
        <v>-4347837</v>
      </c>
      <c r="E52" s="212"/>
      <c r="F52" s="218">
        <f>+'[1]cashflow wp-FPRS-divmeralco'!D49</f>
        <v>-220960664793</v>
      </c>
      <c r="G52" s="218"/>
      <c r="H52" s="218">
        <f>+'[1]cashflow wp-FPRS-divmeralco'!O49</f>
        <v>-164918162273</v>
      </c>
      <c r="I52" s="218"/>
      <c r="J52" s="218">
        <f>+'[1]cashflow wp-FPRS-divmeralco'!H49</f>
        <v>-242373997809</v>
      </c>
      <c r="K52" s="218"/>
      <c r="L52" s="218">
        <f>+'[1]cashflow wp-FPRS-divmeralco'!S49</f>
        <v>-141157024350</v>
      </c>
      <c r="M52" s="212"/>
      <c r="N52" s="212"/>
      <c r="O52" s="212"/>
      <c r="P52" s="202"/>
      <c r="Q52" s="216"/>
      <c r="R52" s="205"/>
    </row>
    <row r="53" spans="1:18" x14ac:dyDescent="0.25">
      <c r="A53" s="274" t="s">
        <v>201</v>
      </c>
      <c r="B53" s="212"/>
      <c r="C53" s="212"/>
      <c r="D53" s="212"/>
      <c r="E53" s="212"/>
      <c r="F53" s="212">
        <f>+'[1]cashflow wp-FPRS-divmeralco'!D50</f>
        <v>0</v>
      </c>
      <c r="G53" s="212"/>
      <c r="H53" s="212">
        <f>+'[1]cashflow wp-FPRS-divmeralco'!O50</f>
        <v>0</v>
      </c>
      <c r="I53" s="212"/>
      <c r="J53" s="218">
        <f>+'[1]cashflow wp-FPRS-divmeralco'!H50</f>
        <v>-317299617</v>
      </c>
      <c r="K53" s="218"/>
      <c r="L53" s="218">
        <f>+'[1]cashflow wp-FPRS-divmeralco'!S50</f>
        <v>-4038227868</v>
      </c>
      <c r="M53" s="212"/>
      <c r="N53" s="212"/>
      <c r="O53" s="212"/>
      <c r="P53" s="202"/>
      <c r="Q53" s="216"/>
      <c r="R53" s="205"/>
    </row>
    <row r="54" spans="1:18" x14ac:dyDescent="0.25">
      <c r="A54" s="274" t="s">
        <v>202</v>
      </c>
      <c r="B54" s="212"/>
      <c r="C54" s="212"/>
      <c r="D54" s="212"/>
      <c r="E54" s="212"/>
      <c r="F54" s="212">
        <f>+'[1]cashflow wp-FPRS-divmeralco'!D51</f>
        <v>121775654</v>
      </c>
      <c r="G54" s="212"/>
      <c r="H54" s="212">
        <f>+'[1]cashflow wp-FPRS-divmeralco'!M51</f>
        <v>942275458</v>
      </c>
      <c r="I54" s="212"/>
      <c r="J54" s="212">
        <f>+'[1]cashflow wp-FPRS-divmeralco'!F51</f>
        <v>0</v>
      </c>
      <c r="K54" s="212"/>
      <c r="L54" s="212">
        <f>+'[1]cashflow wp-FPRS-divmeralco'!Q51</f>
        <v>1064051112</v>
      </c>
      <c r="M54" s="212"/>
      <c r="N54" s="212"/>
      <c r="O54" s="212"/>
      <c r="P54" s="202"/>
      <c r="Q54" s="216"/>
      <c r="R54" s="205"/>
    </row>
    <row r="55" spans="1:18" x14ac:dyDescent="0.25">
      <c r="A55" s="275" t="s">
        <v>242</v>
      </c>
      <c r="B55" s="219">
        <f>SUM(B45:B52)</f>
        <v>8122692</v>
      </c>
      <c r="C55" s="212"/>
      <c r="D55" s="219">
        <f>SUM(D45:D52)</f>
        <v>-22988856</v>
      </c>
      <c r="E55" s="212"/>
      <c r="F55" s="303">
        <f>SUM(F45:F54)</f>
        <v>-68977970307</v>
      </c>
      <c r="G55" s="218"/>
      <c r="H55" s="303">
        <f>SUM(H45:H54)</f>
        <v>-285885081558</v>
      </c>
      <c r="I55" s="218"/>
      <c r="J55" s="303">
        <f>SUM(J45:J54)</f>
        <v>-138075284551</v>
      </c>
      <c r="K55" s="218"/>
      <c r="L55" s="303">
        <f>SUM(L45:L54)</f>
        <v>-216031388718</v>
      </c>
      <c r="M55" s="217"/>
      <c r="N55" s="217"/>
      <c r="O55" s="212"/>
      <c r="Q55" s="216"/>
      <c r="R55" s="205"/>
    </row>
    <row r="56" spans="1:18" ht="7.5" customHeight="1" x14ac:dyDescent="0.25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R56" s="205"/>
    </row>
    <row r="57" spans="1:18" x14ac:dyDescent="0.25">
      <c r="A57" s="275" t="s">
        <v>203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R57" s="205"/>
    </row>
    <row r="58" spans="1:18" x14ac:dyDescent="0.25">
      <c r="A58" s="274" t="s">
        <v>204</v>
      </c>
      <c r="B58" s="212">
        <v>-4089382</v>
      </c>
      <c r="C58" s="212"/>
      <c r="D58" s="212">
        <v>-1603708</v>
      </c>
      <c r="E58" s="212"/>
      <c r="F58" s="218">
        <f>+'[1]cashflow wp-FPRS-divmeralco'!D55</f>
        <v>-8629651170</v>
      </c>
      <c r="G58" s="218"/>
      <c r="H58" s="218">
        <f>+'[1]cashflow wp-FPRS-divmeralco'!O55</f>
        <v>-279719062</v>
      </c>
      <c r="I58" s="218"/>
      <c r="J58" s="218">
        <f>+'[1]cashflow wp-FPRS-divmeralco'!H55</f>
        <v>-8449273026</v>
      </c>
      <c r="K58" s="212"/>
      <c r="L58" s="212">
        <f>+'[1]cashflow wp-FPRS-divmeralco'!S55</f>
        <v>0</v>
      </c>
      <c r="M58" s="212"/>
      <c r="N58" s="212"/>
      <c r="O58" s="212"/>
      <c r="R58" s="205"/>
    </row>
    <row r="59" spans="1:18" x14ac:dyDescent="0.25">
      <c r="A59" s="274" t="s">
        <v>205</v>
      </c>
      <c r="B59" s="212"/>
      <c r="C59" s="212"/>
      <c r="D59" s="212"/>
      <c r="E59" s="212"/>
      <c r="F59" s="212">
        <f>+'[1]cashflow wp-FPRS-divmeralco'!D56</f>
        <v>109996933600</v>
      </c>
      <c r="G59" s="212"/>
      <c r="H59" s="212">
        <f>+'[1]cashflow wp-FPRS-divmeralco'!O56</f>
        <v>27500000000</v>
      </c>
      <c r="I59" s="212"/>
      <c r="J59" s="212">
        <f>+'[1]cashflow wp-FPRS-divmeralco'!H56</f>
        <v>109996933600</v>
      </c>
      <c r="K59" s="212"/>
      <c r="L59" s="212">
        <f>+'[1]cashflow wp-FPRS-divmeralco'!S56</f>
        <v>27500000000</v>
      </c>
      <c r="M59" s="212"/>
      <c r="N59" s="212"/>
      <c r="O59" s="212"/>
      <c r="R59" s="205"/>
    </row>
    <row r="60" spans="1:18" ht="15.75" customHeight="1" x14ac:dyDescent="0.25">
      <c r="A60" s="274" t="s">
        <v>206</v>
      </c>
      <c r="B60" s="212">
        <v>-571761</v>
      </c>
      <c r="C60" s="212"/>
      <c r="D60" s="212">
        <v>8492321</v>
      </c>
      <c r="E60" s="212"/>
      <c r="F60" s="218">
        <f>+'[1]cashflow wp-FPRS-divmeralco'!D57</f>
        <v>-117440580819</v>
      </c>
      <c r="G60" s="212"/>
      <c r="H60" s="212">
        <f>+'[1]cashflow wp-FPRS-divmeralco'!O57</f>
        <v>1446246063</v>
      </c>
      <c r="I60" s="212"/>
      <c r="J60" s="218">
        <f>+'[1]cashflow wp-FPRS-divmeralco'!H57</f>
        <v>-106992358806</v>
      </c>
      <c r="K60" s="218"/>
      <c r="L60" s="218">
        <f>+'[1]cashflow wp-FPRS-divmeralco'!S57</f>
        <v>-698184859</v>
      </c>
      <c r="M60" s="212"/>
      <c r="N60" s="212"/>
      <c r="O60" s="212"/>
      <c r="R60" s="205"/>
    </row>
    <row r="61" spans="1:18" ht="11.25" customHeight="1" x14ac:dyDescent="0.25">
      <c r="A61" s="274" t="s">
        <v>250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R61" s="205"/>
    </row>
    <row r="62" spans="1:18" x14ac:dyDescent="0.25">
      <c r="A62" s="274" t="s">
        <v>207</v>
      </c>
      <c r="B62" s="212">
        <v>-526490</v>
      </c>
      <c r="C62" s="212"/>
      <c r="D62" s="212">
        <v>2779599</v>
      </c>
      <c r="E62" s="212"/>
      <c r="F62" s="212">
        <f>+'[1]cashflow wp-FPRS-divmeralco'!D59</f>
        <v>7691965986</v>
      </c>
      <c r="G62" s="212"/>
      <c r="H62" s="218">
        <f>+'[1]cashflow wp-FPRS-divmeralco'!O59</f>
        <v>-3842909934</v>
      </c>
      <c r="I62" s="212"/>
      <c r="J62" s="212">
        <f>+'[1]cashflow wp-FPRS-divmeralco'!H59</f>
        <v>7813822311</v>
      </c>
      <c r="K62" s="212"/>
      <c r="L62" s="218">
        <f>+'[1]cashflow wp-FPRS-divmeralco'!S59</f>
        <v>-4275027380</v>
      </c>
      <c r="M62" s="212"/>
      <c r="N62" s="212"/>
      <c r="O62" s="212"/>
      <c r="R62" s="205"/>
    </row>
    <row r="63" spans="1:18" x14ac:dyDescent="0.25">
      <c r="A63" s="274" t="s">
        <v>208</v>
      </c>
      <c r="B63" s="212">
        <v>-6576000</v>
      </c>
      <c r="C63" s="212"/>
      <c r="D63" s="212">
        <v>-354000</v>
      </c>
      <c r="E63" s="212"/>
      <c r="F63" s="218">
        <f>+'[1]cashflow wp-FPRS-divmeralco'!D60</f>
        <v>-4510382779</v>
      </c>
      <c r="G63" s="212"/>
      <c r="H63" s="212">
        <f>+'[1]cashflow wp-FPRS-divmeralco'!O60</f>
        <v>4053982479</v>
      </c>
      <c r="I63" s="212"/>
      <c r="J63" s="218">
        <f>+'[1]cashflow wp-FPRS-divmeralco'!H60</f>
        <v>-4510382779</v>
      </c>
      <c r="K63" s="212"/>
      <c r="L63" s="212">
        <f>+'[1]cashflow wp-FPRS-divmeralco'!S60</f>
        <v>4053982479</v>
      </c>
      <c r="M63" s="212"/>
      <c r="N63" s="212"/>
      <c r="O63" s="212"/>
      <c r="R63" s="205"/>
    </row>
    <row r="64" spans="1:18" x14ac:dyDescent="0.25">
      <c r="A64" s="275" t="s">
        <v>209</v>
      </c>
      <c r="B64" s="219">
        <f>SUM(B58:B63)</f>
        <v>-11763633</v>
      </c>
      <c r="C64" s="212"/>
      <c r="D64" s="219">
        <f>SUM(D58:D63)</f>
        <v>9314212</v>
      </c>
      <c r="E64" s="212"/>
      <c r="F64" s="303">
        <f>SUM(F58:F63)</f>
        <v>-12891715182</v>
      </c>
      <c r="G64" s="212"/>
      <c r="H64" s="219">
        <f>SUM(H58:H63)</f>
        <v>28877599546</v>
      </c>
      <c r="I64" s="212"/>
      <c r="J64" s="303">
        <f>SUM(J58:J63)</f>
        <v>-2141258700</v>
      </c>
      <c r="K64" s="212"/>
      <c r="L64" s="219">
        <f>SUM(L58:L63)</f>
        <v>26580770240</v>
      </c>
      <c r="M64" s="217"/>
      <c r="N64" s="217"/>
      <c r="O64" s="212"/>
      <c r="R64" s="205"/>
    </row>
    <row r="65" spans="1:18" ht="9.75" customHeight="1" x14ac:dyDescent="0.25"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R65" s="205"/>
    </row>
    <row r="66" spans="1:18" x14ac:dyDescent="0.25">
      <c r="A66" s="274" t="s">
        <v>210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R66" s="205"/>
    </row>
    <row r="67" spans="1:18" x14ac:dyDescent="0.25">
      <c r="A67" s="274" t="s">
        <v>211</v>
      </c>
      <c r="B67" s="214">
        <v>-231080</v>
      </c>
      <c r="C67" s="212"/>
      <c r="D67" s="214">
        <v>-784554</v>
      </c>
      <c r="E67" s="212"/>
      <c r="F67" s="214">
        <f>+'[1]cashflow wp-FPRS-divmeralco'!D64</f>
        <v>3253600885</v>
      </c>
      <c r="G67" s="212"/>
      <c r="H67" s="214">
        <f>+'[1]cashflow wp-FPRS-divmeralco'!O64</f>
        <v>2335858762</v>
      </c>
      <c r="I67" s="212"/>
      <c r="J67" s="214">
        <f>+'[1]cashflow wp-FPRS-divmeralco'!H64</f>
        <v>3253601208</v>
      </c>
      <c r="K67" s="212"/>
      <c r="L67" s="214">
        <f>+'[1]cashflow wp-FPRS-divmeralco'!S64</f>
        <v>2295742670</v>
      </c>
      <c r="M67" s="212"/>
      <c r="N67" s="212"/>
      <c r="O67" s="212"/>
      <c r="R67" s="205"/>
    </row>
    <row r="68" spans="1:18" ht="8.25" customHeight="1" x14ac:dyDescent="0.25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R68" s="205"/>
    </row>
    <row r="69" spans="1:18" x14ac:dyDescent="0.25">
      <c r="A69" s="278" t="s">
        <v>251</v>
      </c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R69" s="205"/>
    </row>
    <row r="70" spans="1:18" ht="14.4" thickBot="1" x14ac:dyDescent="0.3">
      <c r="A70" s="275" t="s">
        <v>212</v>
      </c>
      <c r="B70" s="222">
        <f>+B42+B55+B64+B67</f>
        <v>-30277697026</v>
      </c>
      <c r="C70" s="212"/>
      <c r="D70" s="222">
        <f>+D42+D55+D64+D67</f>
        <v>17898172</v>
      </c>
      <c r="E70" s="212"/>
      <c r="F70" s="222">
        <f>+F42+F55+F64+F67</f>
        <v>95882103563</v>
      </c>
      <c r="G70" s="212"/>
      <c r="H70" s="222">
        <f>+H42+H55+H64+H67</f>
        <v>52301585876</v>
      </c>
      <c r="I70" s="212"/>
      <c r="J70" s="222">
        <f>+J42+J55+J64+J67</f>
        <v>195747690634</v>
      </c>
      <c r="K70" s="212"/>
      <c r="L70" s="304">
        <f>+L42+L55+L64+L67</f>
        <v>-47569103189</v>
      </c>
      <c r="M70" s="217"/>
      <c r="N70" s="217"/>
      <c r="O70" s="212"/>
      <c r="R70" s="205"/>
    </row>
    <row r="71" spans="1:18" ht="14.4" thickTop="1" x14ac:dyDescent="0.2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R71" s="205"/>
    </row>
    <row r="72" spans="1:18" ht="27.6" hidden="1" x14ac:dyDescent="0.25">
      <c r="A72" s="278" t="s">
        <v>213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R72" s="205"/>
    </row>
    <row r="73" spans="1:18" hidden="1" x14ac:dyDescent="0.25">
      <c r="A73" s="274" t="s">
        <v>214</v>
      </c>
      <c r="B73" s="212">
        <f>+D79</f>
        <v>54351919143</v>
      </c>
      <c r="C73" s="212"/>
      <c r="D73" s="212">
        <f>+F79</f>
        <v>51093909679</v>
      </c>
      <c r="E73" s="212"/>
      <c r="F73" s="212">
        <f>+'[1]cashflow wp-FPRS-divmeralco'!D69</f>
        <v>54351919143</v>
      </c>
      <c r="G73" s="212"/>
      <c r="H73" s="212">
        <f>+'[1]cashflow wp-FPRS-divmeralco'!O69</f>
        <v>47532026956</v>
      </c>
      <c r="I73" s="212"/>
      <c r="J73" s="212">
        <f>+'[1]cashflow wp-FPRS-divmeralco'!H69</f>
        <v>47435011722</v>
      </c>
      <c r="K73" s="212"/>
      <c r="L73" s="212">
        <f>+'[1]cashflow wp-FPRS-divmeralco'!S69</f>
        <v>47530891956</v>
      </c>
      <c r="M73" s="212"/>
      <c r="N73" s="212"/>
      <c r="O73" s="212"/>
      <c r="R73" s="205"/>
    </row>
    <row r="74" spans="1:18" hidden="1" x14ac:dyDescent="0.25">
      <c r="A74" s="274" t="s">
        <v>8</v>
      </c>
      <c r="B74" s="212">
        <f>+D80</f>
        <v>475030892501</v>
      </c>
      <c r="C74" s="212"/>
      <c r="D74" s="212">
        <f>+F80</f>
        <v>568924698774</v>
      </c>
      <c r="E74" s="212"/>
      <c r="F74" s="212">
        <f>+'[1]cashflow wp-FPRS-divmeralco'!D70</f>
        <v>475030892501</v>
      </c>
      <c r="G74" s="212"/>
      <c r="H74" s="212">
        <f>+'[1]cashflow wp-FPRS-divmeralco'!O70</f>
        <v>446673817261</v>
      </c>
      <c r="I74" s="212"/>
      <c r="J74" s="212">
        <f>+'[1]cashflow wp-FPRS-divmeralco'!H70</f>
        <v>393384744904</v>
      </c>
      <c r="K74" s="212"/>
      <c r="L74" s="212">
        <f>+'[1]cashflow wp-FPRS-divmeralco'!S70</f>
        <v>444197646081</v>
      </c>
      <c r="M74" s="212"/>
      <c r="N74" s="212"/>
      <c r="O74" s="212"/>
      <c r="R74" s="205"/>
    </row>
    <row r="75" spans="1:18" hidden="1" x14ac:dyDescent="0.25">
      <c r="A75" s="274" t="s">
        <v>215</v>
      </c>
      <c r="B75" s="212">
        <f>+D81</f>
        <v>25918936571</v>
      </c>
      <c r="C75" s="212"/>
      <c r="D75" s="212">
        <f>+F81</f>
        <v>18608577940</v>
      </c>
      <c r="E75" s="212"/>
      <c r="F75" s="212">
        <f>+'[1]cashflow wp-FPRS-divmeralco'!D71</f>
        <v>25918936571</v>
      </c>
      <c r="G75" s="212"/>
      <c r="H75" s="212">
        <f>+'[1]cashflow wp-FPRS-divmeralco'!O71</f>
        <v>8780206030</v>
      </c>
      <c r="I75" s="212"/>
      <c r="J75" s="212">
        <f>+'[1]cashflow wp-FPRS-divmeralco'!H71</f>
        <v>13960454520</v>
      </c>
      <c r="K75" s="212"/>
      <c r="L75" s="212">
        <f>+'[1]cashflow wp-FPRS-divmeralco'!S71</f>
        <v>10600413170</v>
      </c>
      <c r="M75" s="212"/>
      <c r="N75" s="212"/>
      <c r="O75" s="212"/>
    </row>
    <row r="76" spans="1:18" hidden="1" x14ac:dyDescent="0.25">
      <c r="A76" s="277" t="s">
        <v>11</v>
      </c>
      <c r="B76" s="212">
        <f>+D82</f>
        <v>16643098719</v>
      </c>
      <c r="C76" s="212"/>
      <c r="D76" s="212">
        <f>+F82</f>
        <v>29199764104</v>
      </c>
      <c r="E76" s="212"/>
      <c r="F76" s="212">
        <f>+'[1]cashflow wp-FPRS-divmeralco'!D72</f>
        <v>16643098719</v>
      </c>
      <c r="G76" s="212"/>
      <c r="H76" s="212">
        <f>+'[1]cashflow wp-FPRS-divmeralco'!O72</f>
        <v>16657210811</v>
      </c>
      <c r="I76" s="212"/>
      <c r="J76" s="212">
        <f>+'[1]cashflow wp-FPRS-divmeralco'!H72</f>
        <v>15801019516</v>
      </c>
      <c r="K76" s="212"/>
      <c r="L76" s="212">
        <f>+'[1]cashflow wp-FPRS-divmeralco'!S72</f>
        <v>15821382644</v>
      </c>
      <c r="M76" s="212"/>
      <c r="N76" s="212"/>
      <c r="O76" s="212"/>
    </row>
    <row r="77" spans="1:18" hidden="1" x14ac:dyDescent="0.25">
      <c r="B77" s="219">
        <f>SUM(B73:B76)</f>
        <v>571944846934</v>
      </c>
      <c r="C77" s="217"/>
      <c r="D77" s="219">
        <f>SUM(D73:D76)</f>
        <v>667826950497</v>
      </c>
      <c r="E77" s="217"/>
      <c r="F77" s="219">
        <f>SUM(F73:F76)</f>
        <v>571944846934</v>
      </c>
      <c r="G77" s="217"/>
      <c r="H77" s="219">
        <f>SUM(H73:H76)</f>
        <v>519643261058</v>
      </c>
      <c r="I77" s="217"/>
      <c r="J77" s="219">
        <f>SUM(J73:J76)</f>
        <v>470581230662</v>
      </c>
      <c r="K77" s="212"/>
      <c r="L77" s="219">
        <f>SUM(L73:L76)</f>
        <v>518150333851</v>
      </c>
      <c r="M77" s="217"/>
      <c r="N77" s="217"/>
      <c r="O77" s="212"/>
    </row>
    <row r="78" spans="1:18" hidden="1" x14ac:dyDescent="0.25">
      <c r="A78" s="275" t="s">
        <v>216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</row>
    <row r="79" spans="1:18" hidden="1" x14ac:dyDescent="0.25">
      <c r="A79" s="274" t="s">
        <v>214</v>
      </c>
      <c r="B79" s="212">
        <f>+[1]BalanceSheet!D10</f>
        <v>51093909679</v>
      </c>
      <c r="C79" s="212"/>
      <c r="D79" s="212">
        <f>+[1]BalanceSheet!F10</f>
        <v>54351919143</v>
      </c>
      <c r="E79" s="212"/>
      <c r="F79" s="205">
        <f>+'[1]cashflow wp-FPRS-divmeralco'!D75</f>
        <v>51093909679</v>
      </c>
      <c r="G79" s="212"/>
      <c r="H79" s="205">
        <f>+'[1]cashflow wp-FPRS-divmeralco'!O75</f>
        <v>54351919143</v>
      </c>
      <c r="I79" s="212"/>
      <c r="J79" s="212">
        <f>+'[1]cashflow wp-FPRS-divmeralco'!H75</f>
        <v>50440553932</v>
      </c>
      <c r="K79" s="212"/>
      <c r="L79" s="212">
        <f>+'[1]cashflow wp-FPRS-divmeralco'!S75</f>
        <v>47435011722</v>
      </c>
      <c r="M79" s="212"/>
      <c r="N79" s="212"/>
      <c r="O79" s="212"/>
    </row>
    <row r="80" spans="1:18" hidden="1" x14ac:dyDescent="0.25">
      <c r="A80" s="274" t="s">
        <v>8</v>
      </c>
      <c r="B80" s="212">
        <f>+[1]BalanceSheet!D11</f>
        <v>568924698774</v>
      </c>
      <c r="C80" s="212"/>
      <c r="D80" s="212">
        <f>+[1]BalanceSheet!F11</f>
        <v>475030892501</v>
      </c>
      <c r="E80" s="212"/>
      <c r="F80" s="205">
        <f>+'[1]cashflow wp-FPRS-divmeralco'!D76</f>
        <v>568924698774</v>
      </c>
      <c r="G80" s="212"/>
      <c r="H80" s="205">
        <f>+'[1]cashflow wp-FPRS-divmeralco'!O76</f>
        <v>475030892501</v>
      </c>
      <c r="I80" s="212"/>
      <c r="J80" s="212">
        <f>+'[1]cashflow wp-FPRS-divmeralco'!H76</f>
        <v>566640049889</v>
      </c>
      <c r="K80" s="212"/>
      <c r="L80" s="212">
        <f>+'[1]cashflow wp-FPRS-divmeralco'!S76</f>
        <v>393384744904</v>
      </c>
      <c r="M80" s="212"/>
      <c r="N80" s="212"/>
      <c r="O80" s="212"/>
    </row>
    <row r="81" spans="1:17" hidden="1" x14ac:dyDescent="0.25">
      <c r="A81" s="274" t="s">
        <v>215</v>
      </c>
      <c r="B81" s="212">
        <f>+[1]BalanceSheet!D12</f>
        <v>18608577940</v>
      </c>
      <c r="C81" s="212"/>
      <c r="D81" s="212">
        <f>+[1]BalanceSheet!F12</f>
        <v>25918936571</v>
      </c>
      <c r="E81" s="212"/>
      <c r="F81" s="205">
        <f>+'[1]cashflow wp-FPRS-divmeralco'!D77</f>
        <v>18608577940</v>
      </c>
      <c r="G81" s="212"/>
      <c r="H81" s="205">
        <f>+'[1]cashflow wp-FPRS-divmeralco'!O77</f>
        <v>25918936571</v>
      </c>
      <c r="I81" s="212"/>
      <c r="J81" s="212">
        <f>+'[1]cashflow wp-FPRS-divmeralco'!H77</f>
        <v>20501057254</v>
      </c>
      <c r="K81" s="212"/>
      <c r="L81" s="212">
        <f>+'[1]cashflow wp-FPRS-divmeralco'!S77</f>
        <v>13960454520</v>
      </c>
      <c r="M81" s="212"/>
      <c r="N81" s="212"/>
      <c r="O81" s="212"/>
    </row>
    <row r="82" spans="1:17" hidden="1" x14ac:dyDescent="0.25">
      <c r="A82" s="277" t="s">
        <v>11</v>
      </c>
      <c r="B82" s="212">
        <f>+[1]BalanceSheet!D14</f>
        <v>29199764104</v>
      </c>
      <c r="C82" s="212"/>
      <c r="D82" s="212">
        <f>+[1]BalanceSheet!F14</f>
        <v>16643098719</v>
      </c>
      <c r="E82" s="212"/>
      <c r="F82" s="205">
        <f>+'[1]cashflow wp-FPRS-divmeralco'!D78</f>
        <v>29199764104</v>
      </c>
      <c r="G82" s="212"/>
      <c r="H82" s="205">
        <f>+'[1]cashflow wp-FPRS-divmeralco'!O78</f>
        <v>16643098719</v>
      </c>
      <c r="I82" s="212"/>
      <c r="J82" s="212">
        <f>+'[1]cashflow wp-FPRS-divmeralco'!H78</f>
        <v>28747260221</v>
      </c>
      <c r="K82" s="212"/>
      <c r="L82" s="212">
        <f>+'[1]cashflow wp-FPRS-divmeralco'!S78</f>
        <v>15801019516</v>
      </c>
      <c r="M82" s="212"/>
      <c r="N82" s="212"/>
      <c r="O82" s="332" t="s">
        <v>169</v>
      </c>
      <c r="P82" s="332"/>
      <c r="Q82" s="223"/>
    </row>
    <row r="83" spans="1:17" ht="14.4" hidden="1" thickBot="1" x14ac:dyDescent="0.3">
      <c r="B83" s="219">
        <f>SUM(B79:B82)</f>
        <v>667826950497</v>
      </c>
      <c r="C83" s="217"/>
      <c r="D83" s="219">
        <f>SUM(D79:D82)</f>
        <v>571944846934</v>
      </c>
      <c r="E83" s="217"/>
      <c r="F83" s="224">
        <f>SUM(F79:F82)</f>
        <v>667826950497</v>
      </c>
      <c r="G83" s="217"/>
      <c r="H83" s="224">
        <f>SUM(H79:H82)</f>
        <v>571944846934</v>
      </c>
      <c r="I83" s="217"/>
      <c r="J83" s="224">
        <f>SUM(J79:J82)</f>
        <v>666328921296</v>
      </c>
      <c r="K83" s="212"/>
      <c r="L83" s="224">
        <f>SUM(L79:L82)</f>
        <v>470581230662</v>
      </c>
      <c r="M83" s="217"/>
      <c r="N83" s="217"/>
      <c r="O83" s="214">
        <f>+J70</f>
        <v>195747690634</v>
      </c>
      <c r="P83" s="214">
        <f>+L70</f>
        <v>-47569103189</v>
      </c>
      <c r="Q83" s="203" t="s">
        <v>217</v>
      </c>
    </row>
    <row r="84" spans="1:17" x14ac:dyDescent="0.25">
      <c r="B84" s="217"/>
      <c r="C84" s="217"/>
      <c r="D84" s="217"/>
      <c r="E84" s="217"/>
      <c r="F84" s="217"/>
      <c r="G84" s="217"/>
      <c r="H84" s="217"/>
      <c r="I84" s="217"/>
      <c r="J84" s="217"/>
      <c r="K84" s="212"/>
      <c r="L84" s="217"/>
      <c r="M84" s="217"/>
      <c r="N84" s="217"/>
      <c r="O84" s="212"/>
      <c r="P84" s="212"/>
      <c r="Q84" s="203"/>
    </row>
    <row r="85" spans="1:17" x14ac:dyDescent="0.25">
      <c r="A85" s="335" t="s">
        <v>262</v>
      </c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225"/>
      <c r="N85" s="225"/>
      <c r="O85" s="212">
        <f>+J83</f>
        <v>666328921296</v>
      </c>
      <c r="P85" s="212">
        <f>+L83</f>
        <v>470581230662</v>
      </c>
      <c r="Q85" s="203" t="s">
        <v>216</v>
      </c>
    </row>
    <row r="86" spans="1:17" x14ac:dyDescent="0.25">
      <c r="A86" s="331"/>
      <c r="B86" s="331"/>
      <c r="C86" s="331"/>
      <c r="D86" s="331"/>
      <c r="E86" s="331"/>
      <c r="F86" s="331"/>
      <c r="K86" s="212"/>
      <c r="L86" s="212"/>
      <c r="M86" s="212"/>
      <c r="N86" s="212"/>
      <c r="O86" s="212">
        <f>-J77</f>
        <v>-470581230662</v>
      </c>
      <c r="P86" s="212">
        <f>-L77</f>
        <v>-518150333851</v>
      </c>
      <c r="Q86" s="203" t="s">
        <v>213</v>
      </c>
    </row>
    <row r="87" spans="1:17" hidden="1" x14ac:dyDescent="0.25">
      <c r="B87" s="212"/>
      <c r="C87" s="212"/>
      <c r="D87" s="202"/>
      <c r="I87" s="202"/>
      <c r="K87" s="212"/>
      <c r="L87" s="212"/>
      <c r="M87" s="212"/>
      <c r="N87" s="212"/>
      <c r="O87" s="220">
        <f>+O86+O85</f>
        <v>195747690634</v>
      </c>
      <c r="P87" s="220">
        <f>+P86+P85</f>
        <v>-47569103189</v>
      </c>
      <c r="Q87" s="203" t="s">
        <v>218</v>
      </c>
    </row>
    <row r="88" spans="1:17" ht="14.4" hidden="1" thickBot="1" x14ac:dyDescent="0.3">
      <c r="B88" s="212"/>
      <c r="C88" s="212"/>
      <c r="D88" s="202"/>
      <c r="I88" s="202"/>
      <c r="K88" s="212"/>
      <c r="L88" s="212"/>
      <c r="M88" s="212"/>
      <c r="N88" s="212"/>
      <c r="O88" s="224">
        <f>+O83-O87</f>
        <v>0</v>
      </c>
      <c r="P88" s="224">
        <f>+P83-P87</f>
        <v>0</v>
      </c>
      <c r="Q88" s="203" t="s">
        <v>219</v>
      </c>
    </row>
    <row r="89" spans="1:17" ht="14.4" hidden="1" thickTop="1" x14ac:dyDescent="0.25">
      <c r="A89" s="334"/>
      <c r="B89" s="334"/>
      <c r="C89" s="334"/>
      <c r="D89" s="334"/>
      <c r="E89" s="334"/>
      <c r="F89" s="334"/>
      <c r="H89" s="203"/>
      <c r="J89" s="203"/>
      <c r="M89" s="212"/>
      <c r="N89" s="212"/>
    </row>
    <row r="90" spans="1:17" ht="16.5" hidden="1" customHeight="1" x14ac:dyDescent="0.25">
      <c r="A90" s="331"/>
      <c r="B90" s="331"/>
      <c r="C90" s="331"/>
      <c r="D90" s="331"/>
      <c r="E90" s="331"/>
      <c r="F90" s="331"/>
      <c r="H90" s="203"/>
      <c r="M90" s="212"/>
      <c r="N90" s="212"/>
      <c r="O90" s="332" t="s">
        <v>168</v>
      </c>
      <c r="P90" s="332"/>
    </row>
    <row r="91" spans="1:17" hidden="1" x14ac:dyDescent="0.25">
      <c r="B91" s="212"/>
      <c r="C91" s="212"/>
      <c r="E91" s="212"/>
      <c r="H91" s="203"/>
      <c r="I91" s="203"/>
      <c r="K91" s="212"/>
      <c r="L91" s="212"/>
      <c r="M91" s="212"/>
      <c r="N91" s="212"/>
      <c r="O91" s="214">
        <f>+F70</f>
        <v>95882103563</v>
      </c>
      <c r="P91" s="214">
        <f>+H70</f>
        <v>52301585876</v>
      </c>
    </row>
    <row r="92" spans="1:17" hidden="1" x14ac:dyDescent="0.25">
      <c r="B92" s="212"/>
      <c r="C92" s="212"/>
      <c r="D92" s="212"/>
      <c r="E92" s="212"/>
      <c r="K92" s="212"/>
      <c r="L92" s="212"/>
      <c r="M92" s="212"/>
      <c r="N92" s="212"/>
      <c r="O92" s="212"/>
    </row>
    <row r="93" spans="1:17" hidden="1" x14ac:dyDescent="0.25"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>
        <f>+F83</f>
        <v>667826950497</v>
      </c>
      <c r="P93" s="212">
        <f>+H83</f>
        <v>571944846934</v>
      </c>
    </row>
    <row r="94" spans="1:17" ht="14.4" hidden="1" x14ac:dyDescent="0.3">
      <c r="B94" s="212">
        <f>+B83-B77</f>
        <v>95882103563</v>
      </c>
      <c r="C94" s="212"/>
      <c r="D94" s="212">
        <f>+D83-D77</f>
        <v>-95882103563</v>
      </c>
      <c r="E94" s="212"/>
      <c r="F94" s="212"/>
      <c r="G94" s="212"/>
      <c r="H94" s="212"/>
      <c r="I94" s="212"/>
      <c r="J94" s="226"/>
      <c r="K94" s="212"/>
      <c r="L94" s="212"/>
      <c r="M94" s="212"/>
      <c r="N94" s="212"/>
      <c r="O94" s="212">
        <f>-F77</f>
        <v>-571944846934</v>
      </c>
      <c r="P94" s="212">
        <f>-H77</f>
        <v>-519643261058</v>
      </c>
    </row>
    <row r="95" spans="1:17" hidden="1" x14ac:dyDescent="0.25">
      <c r="B95" s="212">
        <f>+B70</f>
        <v>-30277697026</v>
      </c>
      <c r="C95" s="212"/>
      <c r="D95" s="212">
        <f>+D70</f>
        <v>17898172</v>
      </c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20">
        <f>+O93+O94</f>
        <v>95882103563</v>
      </c>
      <c r="P95" s="220">
        <f>+P93+P94</f>
        <v>52301585876</v>
      </c>
    </row>
    <row r="96" spans="1:17" ht="14.4" hidden="1" thickBot="1" x14ac:dyDescent="0.3">
      <c r="B96" s="212">
        <f>+B95-B94</f>
        <v>-126159800589</v>
      </c>
      <c r="C96" s="212"/>
      <c r="D96" s="212">
        <f>+D95-D94</f>
        <v>95900001735</v>
      </c>
      <c r="E96" s="212"/>
      <c r="F96" s="212">
        <f>+F83-F77</f>
        <v>95882103563</v>
      </c>
      <c r="G96" s="212"/>
      <c r="H96" s="212">
        <f>+H83-H77</f>
        <v>52301585876</v>
      </c>
      <c r="I96" s="212"/>
      <c r="J96" s="212">
        <f>+J83-J77</f>
        <v>195747690634</v>
      </c>
      <c r="K96" s="212"/>
      <c r="L96" s="212">
        <f>+L83-L77</f>
        <v>-47569103189</v>
      </c>
      <c r="M96" s="212"/>
      <c r="N96" s="212"/>
      <c r="O96" s="224">
        <f>+O91-O95</f>
        <v>0</v>
      </c>
      <c r="P96" s="224">
        <f>+P91-P95</f>
        <v>0</v>
      </c>
    </row>
    <row r="97" spans="2:15" ht="14.4" hidden="1" thickTop="1" x14ac:dyDescent="0.25">
      <c r="B97" s="212"/>
      <c r="C97" s="212"/>
      <c r="D97" s="212"/>
      <c r="E97" s="212"/>
      <c r="F97" s="212">
        <f>+F70</f>
        <v>95882103563</v>
      </c>
      <c r="G97" s="212"/>
      <c r="H97" s="212">
        <f>+H70</f>
        <v>52301585876</v>
      </c>
      <c r="I97" s="212"/>
      <c r="J97" s="212">
        <f>+J70</f>
        <v>195747690634</v>
      </c>
      <c r="K97" s="212"/>
      <c r="L97" s="212">
        <f>+L70</f>
        <v>-47569103189</v>
      </c>
      <c r="M97" s="212"/>
      <c r="N97" s="212"/>
      <c r="O97" s="212"/>
    </row>
    <row r="98" spans="2:15" hidden="1" x14ac:dyDescent="0.25">
      <c r="B98" s="212"/>
      <c r="C98" s="212"/>
      <c r="D98" s="212"/>
      <c r="E98" s="212"/>
      <c r="F98" s="212">
        <f>+F97-F96</f>
        <v>0</v>
      </c>
      <c r="G98" s="212"/>
      <c r="H98" s="212">
        <f>+H97-H96</f>
        <v>0</v>
      </c>
      <c r="I98" s="212"/>
      <c r="J98" s="212">
        <f>+J97-J96</f>
        <v>0</v>
      </c>
      <c r="K98" s="212"/>
      <c r="L98" s="212">
        <f>+L97-L96</f>
        <v>0</v>
      </c>
      <c r="M98" s="212"/>
      <c r="N98" s="212"/>
    </row>
    <row r="103" spans="2:15" x14ac:dyDescent="0.25">
      <c r="L103" s="286">
        <v>9</v>
      </c>
    </row>
  </sheetData>
  <sheetProtection algorithmName="SHA-512" hashValue="bkoKgeXjjPj5y59F2BDVZ+dxRPp830nVXBRwC0Fwk2T03fq9YdTwqdVibw31OWoYtpSnmnFFhaM6jDwRJJoMnw==" saltValue="u77mbW/ra/cx041+Gyy8Zg==" spinCount="100000" sheet="1" objects="1" scenarios="1" selectLockedCells="1" selectUnlockedCells="1"/>
  <mergeCells count="13">
    <mergeCell ref="O90:P90"/>
    <mergeCell ref="B6:D6"/>
    <mergeCell ref="F6:H6"/>
    <mergeCell ref="J6:L6"/>
    <mergeCell ref="O82:P82"/>
    <mergeCell ref="A86:F86"/>
    <mergeCell ref="A89:F89"/>
    <mergeCell ref="A85:L85"/>
    <mergeCell ref="A4:L4"/>
    <mergeCell ref="A3:L3"/>
    <mergeCell ref="A2:L2"/>
    <mergeCell ref="A1:L1"/>
    <mergeCell ref="A90:F90"/>
  </mergeCells>
  <printOptions horizontalCentered="1"/>
  <pageMargins left="0.98425196850393704" right="0.74803149606299213" top="0.98425196850393704" bottom="0.98425196850393704" header="0.23622047244094491" footer="1.1811023622047245"/>
  <pageSetup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R141"/>
  <sheetViews>
    <sheetView zoomScaleNormal="100" zoomScaleSheetLayoutView="100" workbookViewId="0">
      <selection sqref="A1:L1"/>
    </sheetView>
  </sheetViews>
  <sheetFormatPr defaultColWidth="9.109375" defaultRowHeight="13.8" x14ac:dyDescent="0.25"/>
  <cols>
    <col min="1" max="1" width="53.88671875" style="274" customWidth="1"/>
    <col min="2" max="2" width="17" style="201" hidden="1" customWidth="1"/>
    <col min="3" max="3" width="1.109375" style="201" hidden="1" customWidth="1"/>
    <col min="4" max="4" width="1.44140625" style="201" hidden="1" customWidth="1"/>
    <col min="5" max="5" width="0.44140625" style="201" customWidth="1"/>
    <col min="6" max="6" width="17.88671875" style="201" customWidth="1"/>
    <col min="7" max="7" width="2" style="201" customWidth="1"/>
    <col min="8" max="8" width="17.6640625" style="201" customWidth="1"/>
    <col min="9" max="9" width="1.44140625" style="201" customWidth="1"/>
    <col min="10" max="10" width="17.5546875" style="201" customWidth="1"/>
    <col min="11" max="11" width="1.44140625" style="201" customWidth="1"/>
    <col min="12" max="12" width="16.88671875" style="201" customWidth="1"/>
    <col min="13" max="13" width="16" style="201" customWidth="1"/>
    <col min="14" max="14" width="16" style="201" hidden="1" customWidth="1"/>
    <col min="15" max="16" width="17.109375" style="201" hidden="1" customWidth="1"/>
    <col min="17" max="17" width="11.44140625" style="201" hidden="1" customWidth="1"/>
    <col min="18" max="18" width="12.109375" style="204" hidden="1" customWidth="1"/>
    <col min="19" max="22" width="0" style="201" hidden="1" customWidth="1"/>
    <col min="23" max="256" width="9.109375" style="201"/>
    <col min="257" max="257" width="47.88671875" style="201" customWidth="1"/>
    <col min="258" max="260" width="0" style="201" hidden="1" customWidth="1"/>
    <col min="261" max="261" width="1.44140625" style="201" customWidth="1"/>
    <col min="262" max="262" width="15.88671875" style="201" customWidth="1"/>
    <col min="263" max="263" width="1.44140625" style="201" customWidth="1"/>
    <col min="264" max="264" width="16.109375" style="201" customWidth="1"/>
    <col min="265" max="265" width="1.44140625" style="201" customWidth="1"/>
    <col min="266" max="266" width="15.5546875" style="201" customWidth="1"/>
    <col min="267" max="267" width="1.44140625" style="201" customWidth="1"/>
    <col min="268" max="270" width="16" style="201" customWidth="1"/>
    <col min="271" max="272" width="17.109375" style="201" customWidth="1"/>
    <col min="273" max="273" width="11.44140625" style="201" bestFit="1" customWidth="1"/>
    <col min="274" max="274" width="12.109375" style="201" bestFit="1" customWidth="1"/>
    <col min="275" max="512" width="9.109375" style="201"/>
    <col min="513" max="513" width="47.88671875" style="201" customWidth="1"/>
    <col min="514" max="516" width="0" style="201" hidden="1" customWidth="1"/>
    <col min="517" max="517" width="1.44140625" style="201" customWidth="1"/>
    <col min="518" max="518" width="15.88671875" style="201" customWidth="1"/>
    <col min="519" max="519" width="1.44140625" style="201" customWidth="1"/>
    <col min="520" max="520" width="16.109375" style="201" customWidth="1"/>
    <col min="521" max="521" width="1.44140625" style="201" customWidth="1"/>
    <col min="522" max="522" width="15.5546875" style="201" customWidth="1"/>
    <col min="523" max="523" width="1.44140625" style="201" customWidth="1"/>
    <col min="524" max="526" width="16" style="201" customWidth="1"/>
    <col min="527" max="528" width="17.109375" style="201" customWidth="1"/>
    <col min="529" max="529" width="11.44140625" style="201" bestFit="1" customWidth="1"/>
    <col min="530" max="530" width="12.109375" style="201" bestFit="1" customWidth="1"/>
    <col min="531" max="768" width="9.109375" style="201"/>
    <col min="769" max="769" width="47.88671875" style="201" customWidth="1"/>
    <col min="770" max="772" width="0" style="201" hidden="1" customWidth="1"/>
    <col min="773" max="773" width="1.44140625" style="201" customWidth="1"/>
    <col min="774" max="774" width="15.88671875" style="201" customWidth="1"/>
    <col min="775" max="775" width="1.44140625" style="201" customWidth="1"/>
    <col min="776" max="776" width="16.109375" style="201" customWidth="1"/>
    <col min="777" max="777" width="1.44140625" style="201" customWidth="1"/>
    <col min="778" max="778" width="15.5546875" style="201" customWidth="1"/>
    <col min="779" max="779" width="1.44140625" style="201" customWidth="1"/>
    <col min="780" max="782" width="16" style="201" customWidth="1"/>
    <col min="783" max="784" width="17.109375" style="201" customWidth="1"/>
    <col min="785" max="785" width="11.44140625" style="201" bestFit="1" customWidth="1"/>
    <col min="786" max="786" width="12.109375" style="201" bestFit="1" customWidth="1"/>
    <col min="787" max="1024" width="9.109375" style="201"/>
    <col min="1025" max="1025" width="47.88671875" style="201" customWidth="1"/>
    <col min="1026" max="1028" width="0" style="201" hidden="1" customWidth="1"/>
    <col min="1029" max="1029" width="1.44140625" style="201" customWidth="1"/>
    <col min="1030" max="1030" width="15.88671875" style="201" customWidth="1"/>
    <col min="1031" max="1031" width="1.44140625" style="201" customWidth="1"/>
    <col min="1032" max="1032" width="16.109375" style="201" customWidth="1"/>
    <col min="1033" max="1033" width="1.44140625" style="201" customWidth="1"/>
    <col min="1034" max="1034" width="15.5546875" style="201" customWidth="1"/>
    <col min="1035" max="1035" width="1.44140625" style="201" customWidth="1"/>
    <col min="1036" max="1038" width="16" style="201" customWidth="1"/>
    <col min="1039" max="1040" width="17.109375" style="201" customWidth="1"/>
    <col min="1041" max="1041" width="11.44140625" style="201" bestFit="1" customWidth="1"/>
    <col min="1042" max="1042" width="12.109375" style="201" bestFit="1" customWidth="1"/>
    <col min="1043" max="1280" width="9.109375" style="201"/>
    <col min="1281" max="1281" width="47.88671875" style="201" customWidth="1"/>
    <col min="1282" max="1284" width="0" style="201" hidden="1" customWidth="1"/>
    <col min="1285" max="1285" width="1.44140625" style="201" customWidth="1"/>
    <col min="1286" max="1286" width="15.88671875" style="201" customWidth="1"/>
    <col min="1287" max="1287" width="1.44140625" style="201" customWidth="1"/>
    <col min="1288" max="1288" width="16.109375" style="201" customWidth="1"/>
    <col min="1289" max="1289" width="1.44140625" style="201" customWidth="1"/>
    <col min="1290" max="1290" width="15.5546875" style="201" customWidth="1"/>
    <col min="1291" max="1291" width="1.44140625" style="201" customWidth="1"/>
    <col min="1292" max="1294" width="16" style="201" customWidth="1"/>
    <col min="1295" max="1296" width="17.109375" style="201" customWidth="1"/>
    <col min="1297" max="1297" width="11.44140625" style="201" bestFit="1" customWidth="1"/>
    <col min="1298" max="1298" width="12.109375" style="201" bestFit="1" customWidth="1"/>
    <col min="1299" max="1536" width="9.109375" style="201"/>
    <col min="1537" max="1537" width="47.88671875" style="201" customWidth="1"/>
    <col min="1538" max="1540" width="0" style="201" hidden="1" customWidth="1"/>
    <col min="1541" max="1541" width="1.44140625" style="201" customWidth="1"/>
    <col min="1542" max="1542" width="15.88671875" style="201" customWidth="1"/>
    <col min="1543" max="1543" width="1.44140625" style="201" customWidth="1"/>
    <col min="1544" max="1544" width="16.109375" style="201" customWidth="1"/>
    <col min="1545" max="1545" width="1.44140625" style="201" customWidth="1"/>
    <col min="1546" max="1546" width="15.5546875" style="201" customWidth="1"/>
    <col min="1547" max="1547" width="1.44140625" style="201" customWidth="1"/>
    <col min="1548" max="1550" width="16" style="201" customWidth="1"/>
    <col min="1551" max="1552" width="17.109375" style="201" customWidth="1"/>
    <col min="1553" max="1553" width="11.44140625" style="201" bestFit="1" customWidth="1"/>
    <col min="1554" max="1554" width="12.109375" style="201" bestFit="1" customWidth="1"/>
    <col min="1555" max="1792" width="9.109375" style="201"/>
    <col min="1793" max="1793" width="47.88671875" style="201" customWidth="1"/>
    <col min="1794" max="1796" width="0" style="201" hidden="1" customWidth="1"/>
    <col min="1797" max="1797" width="1.44140625" style="201" customWidth="1"/>
    <col min="1798" max="1798" width="15.88671875" style="201" customWidth="1"/>
    <col min="1799" max="1799" width="1.44140625" style="201" customWidth="1"/>
    <col min="1800" max="1800" width="16.109375" style="201" customWidth="1"/>
    <col min="1801" max="1801" width="1.44140625" style="201" customWidth="1"/>
    <col min="1802" max="1802" width="15.5546875" style="201" customWidth="1"/>
    <col min="1803" max="1803" width="1.44140625" style="201" customWidth="1"/>
    <col min="1804" max="1806" width="16" style="201" customWidth="1"/>
    <col min="1807" max="1808" width="17.109375" style="201" customWidth="1"/>
    <col min="1809" max="1809" width="11.44140625" style="201" bestFit="1" customWidth="1"/>
    <col min="1810" max="1810" width="12.109375" style="201" bestFit="1" customWidth="1"/>
    <col min="1811" max="2048" width="9.109375" style="201"/>
    <col min="2049" max="2049" width="47.88671875" style="201" customWidth="1"/>
    <col min="2050" max="2052" width="0" style="201" hidden="1" customWidth="1"/>
    <col min="2053" max="2053" width="1.44140625" style="201" customWidth="1"/>
    <col min="2054" max="2054" width="15.88671875" style="201" customWidth="1"/>
    <col min="2055" max="2055" width="1.44140625" style="201" customWidth="1"/>
    <col min="2056" max="2056" width="16.109375" style="201" customWidth="1"/>
    <col min="2057" max="2057" width="1.44140625" style="201" customWidth="1"/>
    <col min="2058" max="2058" width="15.5546875" style="201" customWidth="1"/>
    <col min="2059" max="2059" width="1.44140625" style="201" customWidth="1"/>
    <col min="2060" max="2062" width="16" style="201" customWidth="1"/>
    <col min="2063" max="2064" width="17.109375" style="201" customWidth="1"/>
    <col min="2065" max="2065" width="11.44140625" style="201" bestFit="1" customWidth="1"/>
    <col min="2066" max="2066" width="12.109375" style="201" bestFit="1" customWidth="1"/>
    <col min="2067" max="2304" width="9.109375" style="201"/>
    <col min="2305" max="2305" width="47.88671875" style="201" customWidth="1"/>
    <col min="2306" max="2308" width="0" style="201" hidden="1" customWidth="1"/>
    <col min="2309" max="2309" width="1.44140625" style="201" customWidth="1"/>
    <col min="2310" max="2310" width="15.88671875" style="201" customWidth="1"/>
    <col min="2311" max="2311" width="1.44140625" style="201" customWidth="1"/>
    <col min="2312" max="2312" width="16.109375" style="201" customWidth="1"/>
    <col min="2313" max="2313" width="1.44140625" style="201" customWidth="1"/>
    <col min="2314" max="2314" width="15.5546875" style="201" customWidth="1"/>
    <col min="2315" max="2315" width="1.44140625" style="201" customWidth="1"/>
    <col min="2316" max="2318" width="16" style="201" customWidth="1"/>
    <col min="2319" max="2320" width="17.109375" style="201" customWidth="1"/>
    <col min="2321" max="2321" width="11.44140625" style="201" bestFit="1" customWidth="1"/>
    <col min="2322" max="2322" width="12.109375" style="201" bestFit="1" customWidth="1"/>
    <col min="2323" max="2560" width="9.109375" style="201"/>
    <col min="2561" max="2561" width="47.88671875" style="201" customWidth="1"/>
    <col min="2562" max="2564" width="0" style="201" hidden="1" customWidth="1"/>
    <col min="2565" max="2565" width="1.44140625" style="201" customWidth="1"/>
    <col min="2566" max="2566" width="15.88671875" style="201" customWidth="1"/>
    <col min="2567" max="2567" width="1.44140625" style="201" customWidth="1"/>
    <col min="2568" max="2568" width="16.109375" style="201" customWidth="1"/>
    <col min="2569" max="2569" width="1.44140625" style="201" customWidth="1"/>
    <col min="2570" max="2570" width="15.5546875" style="201" customWidth="1"/>
    <col min="2571" max="2571" width="1.44140625" style="201" customWidth="1"/>
    <col min="2572" max="2574" width="16" style="201" customWidth="1"/>
    <col min="2575" max="2576" width="17.109375" style="201" customWidth="1"/>
    <col min="2577" max="2577" width="11.44140625" style="201" bestFit="1" customWidth="1"/>
    <col min="2578" max="2578" width="12.109375" style="201" bestFit="1" customWidth="1"/>
    <col min="2579" max="2816" width="9.109375" style="201"/>
    <col min="2817" max="2817" width="47.88671875" style="201" customWidth="1"/>
    <col min="2818" max="2820" width="0" style="201" hidden="1" customWidth="1"/>
    <col min="2821" max="2821" width="1.44140625" style="201" customWidth="1"/>
    <col min="2822" max="2822" width="15.88671875" style="201" customWidth="1"/>
    <col min="2823" max="2823" width="1.44140625" style="201" customWidth="1"/>
    <col min="2824" max="2824" width="16.109375" style="201" customWidth="1"/>
    <col min="2825" max="2825" width="1.44140625" style="201" customWidth="1"/>
    <col min="2826" max="2826" width="15.5546875" style="201" customWidth="1"/>
    <col min="2827" max="2827" width="1.44140625" style="201" customWidth="1"/>
    <col min="2828" max="2830" width="16" style="201" customWidth="1"/>
    <col min="2831" max="2832" width="17.109375" style="201" customWidth="1"/>
    <col min="2833" max="2833" width="11.44140625" style="201" bestFit="1" customWidth="1"/>
    <col min="2834" max="2834" width="12.109375" style="201" bestFit="1" customWidth="1"/>
    <col min="2835" max="3072" width="9.109375" style="201"/>
    <col min="3073" max="3073" width="47.88671875" style="201" customWidth="1"/>
    <col min="3074" max="3076" width="0" style="201" hidden="1" customWidth="1"/>
    <col min="3077" max="3077" width="1.44140625" style="201" customWidth="1"/>
    <col min="3078" max="3078" width="15.88671875" style="201" customWidth="1"/>
    <col min="3079" max="3079" width="1.44140625" style="201" customWidth="1"/>
    <col min="3080" max="3080" width="16.109375" style="201" customWidth="1"/>
    <col min="3081" max="3081" width="1.44140625" style="201" customWidth="1"/>
    <col min="3082" max="3082" width="15.5546875" style="201" customWidth="1"/>
    <col min="3083" max="3083" width="1.44140625" style="201" customWidth="1"/>
    <col min="3084" max="3086" width="16" style="201" customWidth="1"/>
    <col min="3087" max="3088" width="17.109375" style="201" customWidth="1"/>
    <col min="3089" max="3089" width="11.44140625" style="201" bestFit="1" customWidth="1"/>
    <col min="3090" max="3090" width="12.109375" style="201" bestFit="1" customWidth="1"/>
    <col min="3091" max="3328" width="9.109375" style="201"/>
    <col min="3329" max="3329" width="47.88671875" style="201" customWidth="1"/>
    <col min="3330" max="3332" width="0" style="201" hidden="1" customWidth="1"/>
    <col min="3333" max="3333" width="1.44140625" style="201" customWidth="1"/>
    <col min="3334" max="3334" width="15.88671875" style="201" customWidth="1"/>
    <col min="3335" max="3335" width="1.44140625" style="201" customWidth="1"/>
    <col min="3336" max="3336" width="16.109375" style="201" customWidth="1"/>
    <col min="3337" max="3337" width="1.44140625" style="201" customWidth="1"/>
    <col min="3338" max="3338" width="15.5546875" style="201" customWidth="1"/>
    <col min="3339" max="3339" width="1.44140625" style="201" customWidth="1"/>
    <col min="3340" max="3342" width="16" style="201" customWidth="1"/>
    <col min="3343" max="3344" width="17.109375" style="201" customWidth="1"/>
    <col min="3345" max="3345" width="11.44140625" style="201" bestFit="1" customWidth="1"/>
    <col min="3346" max="3346" width="12.109375" style="201" bestFit="1" customWidth="1"/>
    <col min="3347" max="3584" width="9.109375" style="201"/>
    <col min="3585" max="3585" width="47.88671875" style="201" customWidth="1"/>
    <col min="3586" max="3588" width="0" style="201" hidden="1" customWidth="1"/>
    <col min="3589" max="3589" width="1.44140625" style="201" customWidth="1"/>
    <col min="3590" max="3590" width="15.88671875" style="201" customWidth="1"/>
    <col min="3591" max="3591" width="1.44140625" style="201" customWidth="1"/>
    <col min="3592" max="3592" width="16.109375" style="201" customWidth="1"/>
    <col min="3593" max="3593" width="1.44140625" style="201" customWidth="1"/>
    <col min="3594" max="3594" width="15.5546875" style="201" customWidth="1"/>
    <col min="3595" max="3595" width="1.44140625" style="201" customWidth="1"/>
    <col min="3596" max="3598" width="16" style="201" customWidth="1"/>
    <col min="3599" max="3600" width="17.109375" style="201" customWidth="1"/>
    <col min="3601" max="3601" width="11.44140625" style="201" bestFit="1" customWidth="1"/>
    <col min="3602" max="3602" width="12.109375" style="201" bestFit="1" customWidth="1"/>
    <col min="3603" max="3840" width="9.109375" style="201"/>
    <col min="3841" max="3841" width="47.88671875" style="201" customWidth="1"/>
    <col min="3842" max="3844" width="0" style="201" hidden="1" customWidth="1"/>
    <col min="3845" max="3845" width="1.44140625" style="201" customWidth="1"/>
    <col min="3846" max="3846" width="15.88671875" style="201" customWidth="1"/>
    <col min="3847" max="3847" width="1.44140625" style="201" customWidth="1"/>
    <col min="3848" max="3848" width="16.109375" style="201" customWidth="1"/>
    <col min="3849" max="3849" width="1.44140625" style="201" customWidth="1"/>
    <col min="3850" max="3850" width="15.5546875" style="201" customWidth="1"/>
    <col min="3851" max="3851" width="1.44140625" style="201" customWidth="1"/>
    <col min="3852" max="3854" width="16" style="201" customWidth="1"/>
    <col min="3855" max="3856" width="17.109375" style="201" customWidth="1"/>
    <col min="3857" max="3857" width="11.44140625" style="201" bestFit="1" customWidth="1"/>
    <col min="3858" max="3858" width="12.109375" style="201" bestFit="1" customWidth="1"/>
    <col min="3859" max="4096" width="9.109375" style="201"/>
    <col min="4097" max="4097" width="47.88671875" style="201" customWidth="1"/>
    <col min="4098" max="4100" width="0" style="201" hidden="1" customWidth="1"/>
    <col min="4101" max="4101" width="1.44140625" style="201" customWidth="1"/>
    <col min="4102" max="4102" width="15.88671875" style="201" customWidth="1"/>
    <col min="4103" max="4103" width="1.44140625" style="201" customWidth="1"/>
    <col min="4104" max="4104" width="16.109375" style="201" customWidth="1"/>
    <col min="4105" max="4105" width="1.44140625" style="201" customWidth="1"/>
    <col min="4106" max="4106" width="15.5546875" style="201" customWidth="1"/>
    <col min="4107" max="4107" width="1.44140625" style="201" customWidth="1"/>
    <col min="4108" max="4110" width="16" style="201" customWidth="1"/>
    <col min="4111" max="4112" width="17.109375" style="201" customWidth="1"/>
    <col min="4113" max="4113" width="11.44140625" style="201" bestFit="1" customWidth="1"/>
    <col min="4114" max="4114" width="12.109375" style="201" bestFit="1" customWidth="1"/>
    <col min="4115" max="4352" width="9.109375" style="201"/>
    <col min="4353" max="4353" width="47.88671875" style="201" customWidth="1"/>
    <col min="4354" max="4356" width="0" style="201" hidden="1" customWidth="1"/>
    <col min="4357" max="4357" width="1.44140625" style="201" customWidth="1"/>
    <col min="4358" max="4358" width="15.88671875" style="201" customWidth="1"/>
    <col min="4359" max="4359" width="1.44140625" style="201" customWidth="1"/>
    <col min="4360" max="4360" width="16.109375" style="201" customWidth="1"/>
    <col min="4361" max="4361" width="1.44140625" style="201" customWidth="1"/>
    <col min="4362" max="4362" width="15.5546875" style="201" customWidth="1"/>
    <col min="4363" max="4363" width="1.44140625" style="201" customWidth="1"/>
    <col min="4364" max="4366" width="16" style="201" customWidth="1"/>
    <col min="4367" max="4368" width="17.109375" style="201" customWidth="1"/>
    <col min="4369" max="4369" width="11.44140625" style="201" bestFit="1" customWidth="1"/>
    <col min="4370" max="4370" width="12.109375" style="201" bestFit="1" customWidth="1"/>
    <col min="4371" max="4608" width="9.109375" style="201"/>
    <col min="4609" max="4609" width="47.88671875" style="201" customWidth="1"/>
    <col min="4610" max="4612" width="0" style="201" hidden="1" customWidth="1"/>
    <col min="4613" max="4613" width="1.44140625" style="201" customWidth="1"/>
    <col min="4614" max="4614" width="15.88671875" style="201" customWidth="1"/>
    <col min="4615" max="4615" width="1.44140625" style="201" customWidth="1"/>
    <col min="4616" max="4616" width="16.109375" style="201" customWidth="1"/>
    <col min="4617" max="4617" width="1.44140625" style="201" customWidth="1"/>
    <col min="4618" max="4618" width="15.5546875" style="201" customWidth="1"/>
    <col min="4619" max="4619" width="1.44140625" style="201" customWidth="1"/>
    <col min="4620" max="4622" width="16" style="201" customWidth="1"/>
    <col min="4623" max="4624" width="17.109375" style="201" customWidth="1"/>
    <col min="4625" max="4625" width="11.44140625" style="201" bestFit="1" customWidth="1"/>
    <col min="4626" max="4626" width="12.109375" style="201" bestFit="1" customWidth="1"/>
    <col min="4627" max="4864" width="9.109375" style="201"/>
    <col min="4865" max="4865" width="47.88671875" style="201" customWidth="1"/>
    <col min="4866" max="4868" width="0" style="201" hidden="1" customWidth="1"/>
    <col min="4869" max="4869" width="1.44140625" style="201" customWidth="1"/>
    <col min="4870" max="4870" width="15.88671875" style="201" customWidth="1"/>
    <col min="4871" max="4871" width="1.44140625" style="201" customWidth="1"/>
    <col min="4872" max="4872" width="16.109375" style="201" customWidth="1"/>
    <col min="4873" max="4873" width="1.44140625" style="201" customWidth="1"/>
    <col min="4874" max="4874" width="15.5546875" style="201" customWidth="1"/>
    <col min="4875" max="4875" width="1.44140625" style="201" customWidth="1"/>
    <col min="4876" max="4878" width="16" style="201" customWidth="1"/>
    <col min="4879" max="4880" width="17.109375" style="201" customWidth="1"/>
    <col min="4881" max="4881" width="11.44140625" style="201" bestFit="1" customWidth="1"/>
    <col min="4882" max="4882" width="12.109375" style="201" bestFit="1" customWidth="1"/>
    <col min="4883" max="5120" width="9.109375" style="201"/>
    <col min="5121" max="5121" width="47.88671875" style="201" customWidth="1"/>
    <col min="5122" max="5124" width="0" style="201" hidden="1" customWidth="1"/>
    <col min="5125" max="5125" width="1.44140625" style="201" customWidth="1"/>
    <col min="5126" max="5126" width="15.88671875" style="201" customWidth="1"/>
    <col min="5127" max="5127" width="1.44140625" style="201" customWidth="1"/>
    <col min="5128" max="5128" width="16.109375" style="201" customWidth="1"/>
    <col min="5129" max="5129" width="1.44140625" style="201" customWidth="1"/>
    <col min="5130" max="5130" width="15.5546875" style="201" customWidth="1"/>
    <col min="5131" max="5131" width="1.44140625" style="201" customWidth="1"/>
    <col min="5132" max="5134" width="16" style="201" customWidth="1"/>
    <col min="5135" max="5136" width="17.109375" style="201" customWidth="1"/>
    <col min="5137" max="5137" width="11.44140625" style="201" bestFit="1" customWidth="1"/>
    <col min="5138" max="5138" width="12.109375" style="201" bestFit="1" customWidth="1"/>
    <col min="5139" max="5376" width="9.109375" style="201"/>
    <col min="5377" max="5377" width="47.88671875" style="201" customWidth="1"/>
    <col min="5378" max="5380" width="0" style="201" hidden="1" customWidth="1"/>
    <col min="5381" max="5381" width="1.44140625" style="201" customWidth="1"/>
    <col min="5382" max="5382" width="15.88671875" style="201" customWidth="1"/>
    <col min="5383" max="5383" width="1.44140625" style="201" customWidth="1"/>
    <col min="5384" max="5384" width="16.109375" style="201" customWidth="1"/>
    <col min="5385" max="5385" width="1.44140625" style="201" customWidth="1"/>
    <col min="5386" max="5386" width="15.5546875" style="201" customWidth="1"/>
    <col min="5387" max="5387" width="1.44140625" style="201" customWidth="1"/>
    <col min="5388" max="5390" width="16" style="201" customWidth="1"/>
    <col min="5391" max="5392" width="17.109375" style="201" customWidth="1"/>
    <col min="5393" max="5393" width="11.44140625" style="201" bestFit="1" customWidth="1"/>
    <col min="5394" max="5394" width="12.109375" style="201" bestFit="1" customWidth="1"/>
    <col min="5395" max="5632" width="9.109375" style="201"/>
    <col min="5633" max="5633" width="47.88671875" style="201" customWidth="1"/>
    <col min="5634" max="5636" width="0" style="201" hidden="1" customWidth="1"/>
    <col min="5637" max="5637" width="1.44140625" style="201" customWidth="1"/>
    <col min="5638" max="5638" width="15.88671875" style="201" customWidth="1"/>
    <col min="5639" max="5639" width="1.44140625" style="201" customWidth="1"/>
    <col min="5640" max="5640" width="16.109375" style="201" customWidth="1"/>
    <col min="5641" max="5641" width="1.44140625" style="201" customWidth="1"/>
    <col min="5642" max="5642" width="15.5546875" style="201" customWidth="1"/>
    <col min="5643" max="5643" width="1.44140625" style="201" customWidth="1"/>
    <col min="5644" max="5646" width="16" style="201" customWidth="1"/>
    <col min="5647" max="5648" width="17.109375" style="201" customWidth="1"/>
    <col min="5649" max="5649" width="11.44140625" style="201" bestFit="1" customWidth="1"/>
    <col min="5650" max="5650" width="12.109375" style="201" bestFit="1" customWidth="1"/>
    <col min="5651" max="5888" width="9.109375" style="201"/>
    <col min="5889" max="5889" width="47.88671875" style="201" customWidth="1"/>
    <col min="5890" max="5892" width="0" style="201" hidden="1" customWidth="1"/>
    <col min="5893" max="5893" width="1.44140625" style="201" customWidth="1"/>
    <col min="5894" max="5894" width="15.88671875" style="201" customWidth="1"/>
    <col min="5895" max="5895" width="1.44140625" style="201" customWidth="1"/>
    <col min="5896" max="5896" width="16.109375" style="201" customWidth="1"/>
    <col min="5897" max="5897" width="1.44140625" style="201" customWidth="1"/>
    <col min="5898" max="5898" width="15.5546875" style="201" customWidth="1"/>
    <col min="5899" max="5899" width="1.44140625" style="201" customWidth="1"/>
    <col min="5900" max="5902" width="16" style="201" customWidth="1"/>
    <col min="5903" max="5904" width="17.109375" style="201" customWidth="1"/>
    <col min="5905" max="5905" width="11.44140625" style="201" bestFit="1" customWidth="1"/>
    <col min="5906" max="5906" width="12.109375" style="201" bestFit="1" customWidth="1"/>
    <col min="5907" max="6144" width="9.109375" style="201"/>
    <col min="6145" max="6145" width="47.88671875" style="201" customWidth="1"/>
    <col min="6146" max="6148" width="0" style="201" hidden="1" customWidth="1"/>
    <col min="6149" max="6149" width="1.44140625" style="201" customWidth="1"/>
    <col min="6150" max="6150" width="15.88671875" style="201" customWidth="1"/>
    <col min="6151" max="6151" width="1.44140625" style="201" customWidth="1"/>
    <col min="6152" max="6152" width="16.109375" style="201" customWidth="1"/>
    <col min="6153" max="6153" width="1.44140625" style="201" customWidth="1"/>
    <col min="6154" max="6154" width="15.5546875" style="201" customWidth="1"/>
    <col min="6155" max="6155" width="1.44140625" style="201" customWidth="1"/>
    <col min="6156" max="6158" width="16" style="201" customWidth="1"/>
    <col min="6159" max="6160" width="17.109375" style="201" customWidth="1"/>
    <col min="6161" max="6161" width="11.44140625" style="201" bestFit="1" customWidth="1"/>
    <col min="6162" max="6162" width="12.109375" style="201" bestFit="1" customWidth="1"/>
    <col min="6163" max="6400" width="9.109375" style="201"/>
    <col min="6401" max="6401" width="47.88671875" style="201" customWidth="1"/>
    <col min="6402" max="6404" width="0" style="201" hidden="1" customWidth="1"/>
    <col min="6405" max="6405" width="1.44140625" style="201" customWidth="1"/>
    <col min="6406" max="6406" width="15.88671875" style="201" customWidth="1"/>
    <col min="6407" max="6407" width="1.44140625" style="201" customWidth="1"/>
    <col min="6408" max="6408" width="16.109375" style="201" customWidth="1"/>
    <col min="6409" max="6409" width="1.44140625" style="201" customWidth="1"/>
    <col min="6410" max="6410" width="15.5546875" style="201" customWidth="1"/>
    <col min="6411" max="6411" width="1.44140625" style="201" customWidth="1"/>
    <col min="6412" max="6414" width="16" style="201" customWidth="1"/>
    <col min="6415" max="6416" width="17.109375" style="201" customWidth="1"/>
    <col min="6417" max="6417" width="11.44140625" style="201" bestFit="1" customWidth="1"/>
    <col min="6418" max="6418" width="12.109375" style="201" bestFit="1" customWidth="1"/>
    <col min="6419" max="6656" width="9.109375" style="201"/>
    <col min="6657" max="6657" width="47.88671875" style="201" customWidth="1"/>
    <col min="6658" max="6660" width="0" style="201" hidden="1" customWidth="1"/>
    <col min="6661" max="6661" width="1.44140625" style="201" customWidth="1"/>
    <col min="6662" max="6662" width="15.88671875" style="201" customWidth="1"/>
    <col min="6663" max="6663" width="1.44140625" style="201" customWidth="1"/>
    <col min="6664" max="6664" width="16.109375" style="201" customWidth="1"/>
    <col min="6665" max="6665" width="1.44140625" style="201" customWidth="1"/>
    <col min="6666" max="6666" width="15.5546875" style="201" customWidth="1"/>
    <col min="6667" max="6667" width="1.44140625" style="201" customWidth="1"/>
    <col min="6668" max="6670" width="16" style="201" customWidth="1"/>
    <col min="6671" max="6672" width="17.109375" style="201" customWidth="1"/>
    <col min="6673" max="6673" width="11.44140625" style="201" bestFit="1" customWidth="1"/>
    <col min="6674" max="6674" width="12.109375" style="201" bestFit="1" customWidth="1"/>
    <col min="6675" max="6912" width="9.109375" style="201"/>
    <col min="6913" max="6913" width="47.88671875" style="201" customWidth="1"/>
    <col min="6914" max="6916" width="0" style="201" hidden="1" customWidth="1"/>
    <col min="6917" max="6917" width="1.44140625" style="201" customWidth="1"/>
    <col min="6918" max="6918" width="15.88671875" style="201" customWidth="1"/>
    <col min="6919" max="6919" width="1.44140625" style="201" customWidth="1"/>
    <col min="6920" max="6920" width="16.109375" style="201" customWidth="1"/>
    <col min="6921" max="6921" width="1.44140625" style="201" customWidth="1"/>
    <col min="6922" max="6922" width="15.5546875" style="201" customWidth="1"/>
    <col min="6923" max="6923" width="1.44140625" style="201" customWidth="1"/>
    <col min="6924" max="6926" width="16" style="201" customWidth="1"/>
    <col min="6927" max="6928" width="17.109375" style="201" customWidth="1"/>
    <col min="6929" max="6929" width="11.44140625" style="201" bestFit="1" customWidth="1"/>
    <col min="6930" max="6930" width="12.109375" style="201" bestFit="1" customWidth="1"/>
    <col min="6931" max="7168" width="9.109375" style="201"/>
    <col min="7169" max="7169" width="47.88671875" style="201" customWidth="1"/>
    <col min="7170" max="7172" width="0" style="201" hidden="1" customWidth="1"/>
    <col min="7173" max="7173" width="1.44140625" style="201" customWidth="1"/>
    <col min="7174" max="7174" width="15.88671875" style="201" customWidth="1"/>
    <col min="7175" max="7175" width="1.44140625" style="201" customWidth="1"/>
    <col min="7176" max="7176" width="16.109375" style="201" customWidth="1"/>
    <col min="7177" max="7177" width="1.44140625" style="201" customWidth="1"/>
    <col min="7178" max="7178" width="15.5546875" style="201" customWidth="1"/>
    <col min="7179" max="7179" width="1.44140625" style="201" customWidth="1"/>
    <col min="7180" max="7182" width="16" style="201" customWidth="1"/>
    <col min="7183" max="7184" width="17.109375" style="201" customWidth="1"/>
    <col min="7185" max="7185" width="11.44140625" style="201" bestFit="1" customWidth="1"/>
    <col min="7186" max="7186" width="12.109375" style="201" bestFit="1" customWidth="1"/>
    <col min="7187" max="7424" width="9.109375" style="201"/>
    <col min="7425" max="7425" width="47.88671875" style="201" customWidth="1"/>
    <col min="7426" max="7428" width="0" style="201" hidden="1" customWidth="1"/>
    <col min="7429" max="7429" width="1.44140625" style="201" customWidth="1"/>
    <col min="7430" max="7430" width="15.88671875" style="201" customWidth="1"/>
    <col min="7431" max="7431" width="1.44140625" style="201" customWidth="1"/>
    <col min="7432" max="7432" width="16.109375" style="201" customWidth="1"/>
    <col min="7433" max="7433" width="1.44140625" style="201" customWidth="1"/>
    <col min="7434" max="7434" width="15.5546875" style="201" customWidth="1"/>
    <col min="7435" max="7435" width="1.44140625" style="201" customWidth="1"/>
    <col min="7436" max="7438" width="16" style="201" customWidth="1"/>
    <col min="7439" max="7440" width="17.109375" style="201" customWidth="1"/>
    <col min="7441" max="7441" width="11.44140625" style="201" bestFit="1" customWidth="1"/>
    <col min="7442" max="7442" width="12.109375" style="201" bestFit="1" customWidth="1"/>
    <col min="7443" max="7680" width="9.109375" style="201"/>
    <col min="7681" max="7681" width="47.88671875" style="201" customWidth="1"/>
    <col min="7682" max="7684" width="0" style="201" hidden="1" customWidth="1"/>
    <col min="7685" max="7685" width="1.44140625" style="201" customWidth="1"/>
    <col min="7686" max="7686" width="15.88671875" style="201" customWidth="1"/>
    <col min="7687" max="7687" width="1.44140625" style="201" customWidth="1"/>
    <col min="7688" max="7688" width="16.109375" style="201" customWidth="1"/>
    <col min="7689" max="7689" width="1.44140625" style="201" customWidth="1"/>
    <col min="7690" max="7690" width="15.5546875" style="201" customWidth="1"/>
    <col min="7691" max="7691" width="1.44140625" style="201" customWidth="1"/>
    <col min="7692" max="7694" width="16" style="201" customWidth="1"/>
    <col min="7695" max="7696" width="17.109375" style="201" customWidth="1"/>
    <col min="7697" max="7697" width="11.44140625" style="201" bestFit="1" customWidth="1"/>
    <col min="7698" max="7698" width="12.109375" style="201" bestFit="1" customWidth="1"/>
    <col min="7699" max="7936" width="9.109375" style="201"/>
    <col min="7937" max="7937" width="47.88671875" style="201" customWidth="1"/>
    <col min="7938" max="7940" width="0" style="201" hidden="1" customWidth="1"/>
    <col min="7941" max="7941" width="1.44140625" style="201" customWidth="1"/>
    <col min="7942" max="7942" width="15.88671875" style="201" customWidth="1"/>
    <col min="7943" max="7943" width="1.44140625" style="201" customWidth="1"/>
    <col min="7944" max="7944" width="16.109375" style="201" customWidth="1"/>
    <col min="7945" max="7945" width="1.44140625" style="201" customWidth="1"/>
    <col min="7946" max="7946" width="15.5546875" style="201" customWidth="1"/>
    <col min="7947" max="7947" width="1.44140625" style="201" customWidth="1"/>
    <col min="7948" max="7950" width="16" style="201" customWidth="1"/>
    <col min="7951" max="7952" width="17.109375" style="201" customWidth="1"/>
    <col min="7953" max="7953" width="11.44140625" style="201" bestFit="1" customWidth="1"/>
    <col min="7954" max="7954" width="12.109375" style="201" bestFit="1" customWidth="1"/>
    <col min="7955" max="8192" width="9.109375" style="201"/>
    <col min="8193" max="8193" width="47.88671875" style="201" customWidth="1"/>
    <col min="8194" max="8196" width="0" style="201" hidden="1" customWidth="1"/>
    <col min="8197" max="8197" width="1.44140625" style="201" customWidth="1"/>
    <col min="8198" max="8198" width="15.88671875" style="201" customWidth="1"/>
    <col min="8199" max="8199" width="1.44140625" style="201" customWidth="1"/>
    <col min="8200" max="8200" width="16.109375" style="201" customWidth="1"/>
    <col min="8201" max="8201" width="1.44140625" style="201" customWidth="1"/>
    <col min="8202" max="8202" width="15.5546875" style="201" customWidth="1"/>
    <col min="8203" max="8203" width="1.44140625" style="201" customWidth="1"/>
    <col min="8204" max="8206" width="16" style="201" customWidth="1"/>
    <col min="8207" max="8208" width="17.109375" style="201" customWidth="1"/>
    <col min="8209" max="8209" width="11.44140625" style="201" bestFit="1" customWidth="1"/>
    <col min="8210" max="8210" width="12.109375" style="201" bestFit="1" customWidth="1"/>
    <col min="8211" max="8448" width="9.109375" style="201"/>
    <col min="8449" max="8449" width="47.88671875" style="201" customWidth="1"/>
    <col min="8450" max="8452" width="0" style="201" hidden="1" customWidth="1"/>
    <col min="8453" max="8453" width="1.44140625" style="201" customWidth="1"/>
    <col min="8454" max="8454" width="15.88671875" style="201" customWidth="1"/>
    <col min="8455" max="8455" width="1.44140625" style="201" customWidth="1"/>
    <col min="8456" max="8456" width="16.109375" style="201" customWidth="1"/>
    <col min="8457" max="8457" width="1.44140625" style="201" customWidth="1"/>
    <col min="8458" max="8458" width="15.5546875" style="201" customWidth="1"/>
    <col min="8459" max="8459" width="1.44140625" style="201" customWidth="1"/>
    <col min="8460" max="8462" width="16" style="201" customWidth="1"/>
    <col min="8463" max="8464" width="17.109375" style="201" customWidth="1"/>
    <col min="8465" max="8465" width="11.44140625" style="201" bestFit="1" customWidth="1"/>
    <col min="8466" max="8466" width="12.109375" style="201" bestFit="1" customWidth="1"/>
    <col min="8467" max="8704" width="9.109375" style="201"/>
    <col min="8705" max="8705" width="47.88671875" style="201" customWidth="1"/>
    <col min="8706" max="8708" width="0" style="201" hidden="1" customWidth="1"/>
    <col min="8709" max="8709" width="1.44140625" style="201" customWidth="1"/>
    <col min="8710" max="8710" width="15.88671875" style="201" customWidth="1"/>
    <col min="8711" max="8711" width="1.44140625" style="201" customWidth="1"/>
    <col min="8712" max="8712" width="16.109375" style="201" customWidth="1"/>
    <col min="8713" max="8713" width="1.44140625" style="201" customWidth="1"/>
    <col min="8714" max="8714" width="15.5546875" style="201" customWidth="1"/>
    <col min="8715" max="8715" width="1.44140625" style="201" customWidth="1"/>
    <col min="8716" max="8718" width="16" style="201" customWidth="1"/>
    <col min="8719" max="8720" width="17.109375" style="201" customWidth="1"/>
    <col min="8721" max="8721" width="11.44140625" style="201" bestFit="1" customWidth="1"/>
    <col min="8722" max="8722" width="12.109375" style="201" bestFit="1" customWidth="1"/>
    <col min="8723" max="8960" width="9.109375" style="201"/>
    <col min="8961" max="8961" width="47.88671875" style="201" customWidth="1"/>
    <col min="8962" max="8964" width="0" style="201" hidden="1" customWidth="1"/>
    <col min="8965" max="8965" width="1.44140625" style="201" customWidth="1"/>
    <col min="8966" max="8966" width="15.88671875" style="201" customWidth="1"/>
    <col min="8967" max="8967" width="1.44140625" style="201" customWidth="1"/>
    <col min="8968" max="8968" width="16.109375" style="201" customWidth="1"/>
    <col min="8969" max="8969" width="1.44140625" style="201" customWidth="1"/>
    <col min="8970" max="8970" width="15.5546875" style="201" customWidth="1"/>
    <col min="8971" max="8971" width="1.44140625" style="201" customWidth="1"/>
    <col min="8972" max="8974" width="16" style="201" customWidth="1"/>
    <col min="8975" max="8976" width="17.109375" style="201" customWidth="1"/>
    <col min="8977" max="8977" width="11.44140625" style="201" bestFit="1" customWidth="1"/>
    <col min="8978" max="8978" width="12.109375" style="201" bestFit="1" customWidth="1"/>
    <col min="8979" max="9216" width="9.109375" style="201"/>
    <col min="9217" max="9217" width="47.88671875" style="201" customWidth="1"/>
    <col min="9218" max="9220" width="0" style="201" hidden="1" customWidth="1"/>
    <col min="9221" max="9221" width="1.44140625" style="201" customWidth="1"/>
    <col min="9222" max="9222" width="15.88671875" style="201" customWidth="1"/>
    <col min="9223" max="9223" width="1.44140625" style="201" customWidth="1"/>
    <col min="9224" max="9224" width="16.109375" style="201" customWidth="1"/>
    <col min="9225" max="9225" width="1.44140625" style="201" customWidth="1"/>
    <col min="9226" max="9226" width="15.5546875" style="201" customWidth="1"/>
    <col min="9227" max="9227" width="1.44140625" style="201" customWidth="1"/>
    <col min="9228" max="9230" width="16" style="201" customWidth="1"/>
    <col min="9231" max="9232" width="17.109375" style="201" customWidth="1"/>
    <col min="9233" max="9233" width="11.44140625" style="201" bestFit="1" customWidth="1"/>
    <col min="9234" max="9234" width="12.109375" style="201" bestFit="1" customWidth="1"/>
    <col min="9235" max="9472" width="9.109375" style="201"/>
    <col min="9473" max="9473" width="47.88671875" style="201" customWidth="1"/>
    <col min="9474" max="9476" width="0" style="201" hidden="1" customWidth="1"/>
    <col min="9477" max="9477" width="1.44140625" style="201" customWidth="1"/>
    <col min="9478" max="9478" width="15.88671875" style="201" customWidth="1"/>
    <col min="9479" max="9479" width="1.44140625" style="201" customWidth="1"/>
    <col min="9480" max="9480" width="16.109375" style="201" customWidth="1"/>
    <col min="9481" max="9481" width="1.44140625" style="201" customWidth="1"/>
    <col min="9482" max="9482" width="15.5546875" style="201" customWidth="1"/>
    <col min="9483" max="9483" width="1.44140625" style="201" customWidth="1"/>
    <col min="9484" max="9486" width="16" style="201" customWidth="1"/>
    <col min="9487" max="9488" width="17.109375" style="201" customWidth="1"/>
    <col min="9489" max="9489" width="11.44140625" style="201" bestFit="1" customWidth="1"/>
    <col min="9490" max="9490" width="12.109375" style="201" bestFit="1" customWidth="1"/>
    <col min="9491" max="9728" width="9.109375" style="201"/>
    <col min="9729" max="9729" width="47.88671875" style="201" customWidth="1"/>
    <col min="9730" max="9732" width="0" style="201" hidden="1" customWidth="1"/>
    <col min="9733" max="9733" width="1.44140625" style="201" customWidth="1"/>
    <col min="9734" max="9734" width="15.88671875" style="201" customWidth="1"/>
    <col min="9735" max="9735" width="1.44140625" style="201" customWidth="1"/>
    <col min="9736" max="9736" width="16.109375" style="201" customWidth="1"/>
    <col min="9737" max="9737" width="1.44140625" style="201" customWidth="1"/>
    <col min="9738" max="9738" width="15.5546875" style="201" customWidth="1"/>
    <col min="9739" max="9739" width="1.44140625" style="201" customWidth="1"/>
    <col min="9740" max="9742" width="16" style="201" customWidth="1"/>
    <col min="9743" max="9744" width="17.109375" style="201" customWidth="1"/>
    <col min="9745" max="9745" width="11.44140625" style="201" bestFit="1" customWidth="1"/>
    <col min="9746" max="9746" width="12.109375" style="201" bestFit="1" customWidth="1"/>
    <col min="9747" max="9984" width="9.109375" style="201"/>
    <col min="9985" max="9985" width="47.88671875" style="201" customWidth="1"/>
    <col min="9986" max="9988" width="0" style="201" hidden="1" customWidth="1"/>
    <col min="9989" max="9989" width="1.44140625" style="201" customWidth="1"/>
    <col min="9990" max="9990" width="15.88671875" style="201" customWidth="1"/>
    <col min="9991" max="9991" width="1.44140625" style="201" customWidth="1"/>
    <col min="9992" max="9992" width="16.109375" style="201" customWidth="1"/>
    <col min="9993" max="9993" width="1.44140625" style="201" customWidth="1"/>
    <col min="9994" max="9994" width="15.5546875" style="201" customWidth="1"/>
    <col min="9995" max="9995" width="1.44140625" style="201" customWidth="1"/>
    <col min="9996" max="9998" width="16" style="201" customWidth="1"/>
    <col min="9999" max="10000" width="17.109375" style="201" customWidth="1"/>
    <col min="10001" max="10001" width="11.44140625" style="201" bestFit="1" customWidth="1"/>
    <col min="10002" max="10002" width="12.109375" style="201" bestFit="1" customWidth="1"/>
    <col min="10003" max="10240" width="9.109375" style="201"/>
    <col min="10241" max="10241" width="47.88671875" style="201" customWidth="1"/>
    <col min="10242" max="10244" width="0" style="201" hidden="1" customWidth="1"/>
    <col min="10245" max="10245" width="1.44140625" style="201" customWidth="1"/>
    <col min="10246" max="10246" width="15.88671875" style="201" customWidth="1"/>
    <col min="10247" max="10247" width="1.44140625" style="201" customWidth="1"/>
    <col min="10248" max="10248" width="16.109375" style="201" customWidth="1"/>
    <col min="10249" max="10249" width="1.44140625" style="201" customWidth="1"/>
    <col min="10250" max="10250" width="15.5546875" style="201" customWidth="1"/>
    <col min="10251" max="10251" width="1.44140625" style="201" customWidth="1"/>
    <col min="10252" max="10254" width="16" style="201" customWidth="1"/>
    <col min="10255" max="10256" width="17.109375" style="201" customWidth="1"/>
    <col min="10257" max="10257" width="11.44140625" style="201" bestFit="1" customWidth="1"/>
    <col min="10258" max="10258" width="12.109375" style="201" bestFit="1" customWidth="1"/>
    <col min="10259" max="10496" width="9.109375" style="201"/>
    <col min="10497" max="10497" width="47.88671875" style="201" customWidth="1"/>
    <col min="10498" max="10500" width="0" style="201" hidden="1" customWidth="1"/>
    <col min="10501" max="10501" width="1.44140625" style="201" customWidth="1"/>
    <col min="10502" max="10502" width="15.88671875" style="201" customWidth="1"/>
    <col min="10503" max="10503" width="1.44140625" style="201" customWidth="1"/>
    <col min="10504" max="10504" width="16.109375" style="201" customWidth="1"/>
    <col min="10505" max="10505" width="1.44140625" style="201" customWidth="1"/>
    <col min="10506" max="10506" width="15.5546875" style="201" customWidth="1"/>
    <col min="10507" max="10507" width="1.44140625" style="201" customWidth="1"/>
    <col min="10508" max="10510" width="16" style="201" customWidth="1"/>
    <col min="10511" max="10512" width="17.109375" style="201" customWidth="1"/>
    <col min="10513" max="10513" width="11.44140625" style="201" bestFit="1" customWidth="1"/>
    <col min="10514" max="10514" width="12.109375" style="201" bestFit="1" customWidth="1"/>
    <col min="10515" max="10752" width="9.109375" style="201"/>
    <col min="10753" max="10753" width="47.88671875" style="201" customWidth="1"/>
    <col min="10754" max="10756" width="0" style="201" hidden="1" customWidth="1"/>
    <col min="10757" max="10757" width="1.44140625" style="201" customWidth="1"/>
    <col min="10758" max="10758" width="15.88671875" style="201" customWidth="1"/>
    <col min="10759" max="10759" width="1.44140625" style="201" customWidth="1"/>
    <col min="10760" max="10760" width="16.109375" style="201" customWidth="1"/>
    <col min="10761" max="10761" width="1.44140625" style="201" customWidth="1"/>
    <col min="10762" max="10762" width="15.5546875" style="201" customWidth="1"/>
    <col min="10763" max="10763" width="1.44140625" style="201" customWidth="1"/>
    <col min="10764" max="10766" width="16" style="201" customWidth="1"/>
    <col min="10767" max="10768" width="17.109375" style="201" customWidth="1"/>
    <col min="10769" max="10769" width="11.44140625" style="201" bestFit="1" customWidth="1"/>
    <col min="10770" max="10770" width="12.109375" style="201" bestFit="1" customWidth="1"/>
    <col min="10771" max="11008" width="9.109375" style="201"/>
    <col min="11009" max="11009" width="47.88671875" style="201" customWidth="1"/>
    <col min="11010" max="11012" width="0" style="201" hidden="1" customWidth="1"/>
    <col min="11013" max="11013" width="1.44140625" style="201" customWidth="1"/>
    <col min="11014" max="11014" width="15.88671875" style="201" customWidth="1"/>
    <col min="11015" max="11015" width="1.44140625" style="201" customWidth="1"/>
    <col min="11016" max="11016" width="16.109375" style="201" customWidth="1"/>
    <col min="11017" max="11017" width="1.44140625" style="201" customWidth="1"/>
    <col min="11018" max="11018" width="15.5546875" style="201" customWidth="1"/>
    <col min="11019" max="11019" width="1.44140625" style="201" customWidth="1"/>
    <col min="11020" max="11022" width="16" style="201" customWidth="1"/>
    <col min="11023" max="11024" width="17.109375" style="201" customWidth="1"/>
    <col min="11025" max="11025" width="11.44140625" style="201" bestFit="1" customWidth="1"/>
    <col min="11026" max="11026" width="12.109375" style="201" bestFit="1" customWidth="1"/>
    <col min="11027" max="11264" width="9.109375" style="201"/>
    <col min="11265" max="11265" width="47.88671875" style="201" customWidth="1"/>
    <col min="11266" max="11268" width="0" style="201" hidden="1" customWidth="1"/>
    <col min="11269" max="11269" width="1.44140625" style="201" customWidth="1"/>
    <col min="11270" max="11270" width="15.88671875" style="201" customWidth="1"/>
    <col min="11271" max="11271" width="1.44140625" style="201" customWidth="1"/>
    <col min="11272" max="11272" width="16.109375" style="201" customWidth="1"/>
    <col min="11273" max="11273" width="1.44140625" style="201" customWidth="1"/>
    <col min="11274" max="11274" width="15.5546875" style="201" customWidth="1"/>
    <col min="11275" max="11275" width="1.44140625" style="201" customWidth="1"/>
    <col min="11276" max="11278" width="16" style="201" customWidth="1"/>
    <col min="11279" max="11280" width="17.109375" style="201" customWidth="1"/>
    <col min="11281" max="11281" width="11.44140625" style="201" bestFit="1" customWidth="1"/>
    <col min="11282" max="11282" width="12.109375" style="201" bestFit="1" customWidth="1"/>
    <col min="11283" max="11520" width="9.109375" style="201"/>
    <col min="11521" max="11521" width="47.88671875" style="201" customWidth="1"/>
    <col min="11522" max="11524" width="0" style="201" hidden="1" customWidth="1"/>
    <col min="11525" max="11525" width="1.44140625" style="201" customWidth="1"/>
    <col min="11526" max="11526" width="15.88671875" style="201" customWidth="1"/>
    <col min="11527" max="11527" width="1.44140625" style="201" customWidth="1"/>
    <col min="11528" max="11528" width="16.109375" style="201" customWidth="1"/>
    <col min="11529" max="11529" width="1.44140625" style="201" customWidth="1"/>
    <col min="11530" max="11530" width="15.5546875" style="201" customWidth="1"/>
    <col min="11531" max="11531" width="1.44140625" style="201" customWidth="1"/>
    <col min="11532" max="11534" width="16" style="201" customWidth="1"/>
    <col min="11535" max="11536" width="17.109375" style="201" customWidth="1"/>
    <col min="11537" max="11537" width="11.44140625" style="201" bestFit="1" customWidth="1"/>
    <col min="11538" max="11538" width="12.109375" style="201" bestFit="1" customWidth="1"/>
    <col min="11539" max="11776" width="9.109375" style="201"/>
    <col min="11777" max="11777" width="47.88671875" style="201" customWidth="1"/>
    <col min="11778" max="11780" width="0" style="201" hidden="1" customWidth="1"/>
    <col min="11781" max="11781" width="1.44140625" style="201" customWidth="1"/>
    <col min="11782" max="11782" width="15.88671875" style="201" customWidth="1"/>
    <col min="11783" max="11783" width="1.44140625" style="201" customWidth="1"/>
    <col min="11784" max="11784" width="16.109375" style="201" customWidth="1"/>
    <col min="11785" max="11785" width="1.44140625" style="201" customWidth="1"/>
    <col min="11786" max="11786" width="15.5546875" style="201" customWidth="1"/>
    <col min="11787" max="11787" width="1.44140625" style="201" customWidth="1"/>
    <col min="11788" max="11790" width="16" style="201" customWidth="1"/>
    <col min="11791" max="11792" width="17.109375" style="201" customWidth="1"/>
    <col min="11793" max="11793" width="11.44140625" style="201" bestFit="1" customWidth="1"/>
    <col min="11794" max="11794" width="12.109375" style="201" bestFit="1" customWidth="1"/>
    <col min="11795" max="12032" width="9.109375" style="201"/>
    <col min="12033" max="12033" width="47.88671875" style="201" customWidth="1"/>
    <col min="12034" max="12036" width="0" style="201" hidden="1" customWidth="1"/>
    <col min="12037" max="12037" width="1.44140625" style="201" customWidth="1"/>
    <col min="12038" max="12038" width="15.88671875" style="201" customWidth="1"/>
    <col min="12039" max="12039" width="1.44140625" style="201" customWidth="1"/>
    <col min="12040" max="12040" width="16.109375" style="201" customWidth="1"/>
    <col min="12041" max="12041" width="1.44140625" style="201" customWidth="1"/>
    <col min="12042" max="12042" width="15.5546875" style="201" customWidth="1"/>
    <col min="12043" max="12043" width="1.44140625" style="201" customWidth="1"/>
    <col min="12044" max="12046" width="16" style="201" customWidth="1"/>
    <col min="12047" max="12048" width="17.109375" style="201" customWidth="1"/>
    <col min="12049" max="12049" width="11.44140625" style="201" bestFit="1" customWidth="1"/>
    <col min="12050" max="12050" width="12.109375" style="201" bestFit="1" customWidth="1"/>
    <col min="12051" max="12288" width="9.109375" style="201"/>
    <col min="12289" max="12289" width="47.88671875" style="201" customWidth="1"/>
    <col min="12290" max="12292" width="0" style="201" hidden="1" customWidth="1"/>
    <col min="12293" max="12293" width="1.44140625" style="201" customWidth="1"/>
    <col min="12294" max="12294" width="15.88671875" style="201" customWidth="1"/>
    <col min="12295" max="12295" width="1.44140625" style="201" customWidth="1"/>
    <col min="12296" max="12296" width="16.109375" style="201" customWidth="1"/>
    <col min="12297" max="12297" width="1.44140625" style="201" customWidth="1"/>
    <col min="12298" max="12298" width="15.5546875" style="201" customWidth="1"/>
    <col min="12299" max="12299" width="1.44140625" style="201" customWidth="1"/>
    <col min="12300" max="12302" width="16" style="201" customWidth="1"/>
    <col min="12303" max="12304" width="17.109375" style="201" customWidth="1"/>
    <col min="12305" max="12305" width="11.44140625" style="201" bestFit="1" customWidth="1"/>
    <col min="12306" max="12306" width="12.109375" style="201" bestFit="1" customWidth="1"/>
    <col min="12307" max="12544" width="9.109375" style="201"/>
    <col min="12545" max="12545" width="47.88671875" style="201" customWidth="1"/>
    <col min="12546" max="12548" width="0" style="201" hidden="1" customWidth="1"/>
    <col min="12549" max="12549" width="1.44140625" style="201" customWidth="1"/>
    <col min="12550" max="12550" width="15.88671875" style="201" customWidth="1"/>
    <col min="12551" max="12551" width="1.44140625" style="201" customWidth="1"/>
    <col min="12552" max="12552" width="16.109375" style="201" customWidth="1"/>
    <col min="12553" max="12553" width="1.44140625" style="201" customWidth="1"/>
    <col min="12554" max="12554" width="15.5546875" style="201" customWidth="1"/>
    <col min="12555" max="12555" width="1.44140625" style="201" customWidth="1"/>
    <col min="12556" max="12558" width="16" style="201" customWidth="1"/>
    <col min="12559" max="12560" width="17.109375" style="201" customWidth="1"/>
    <col min="12561" max="12561" width="11.44140625" style="201" bestFit="1" customWidth="1"/>
    <col min="12562" max="12562" width="12.109375" style="201" bestFit="1" customWidth="1"/>
    <col min="12563" max="12800" width="9.109375" style="201"/>
    <col min="12801" max="12801" width="47.88671875" style="201" customWidth="1"/>
    <col min="12802" max="12804" width="0" style="201" hidden="1" customWidth="1"/>
    <col min="12805" max="12805" width="1.44140625" style="201" customWidth="1"/>
    <col min="12806" max="12806" width="15.88671875" style="201" customWidth="1"/>
    <col min="12807" max="12807" width="1.44140625" style="201" customWidth="1"/>
    <col min="12808" max="12808" width="16.109375" style="201" customWidth="1"/>
    <col min="12809" max="12809" width="1.44140625" style="201" customWidth="1"/>
    <col min="12810" max="12810" width="15.5546875" style="201" customWidth="1"/>
    <col min="12811" max="12811" width="1.44140625" style="201" customWidth="1"/>
    <col min="12812" max="12814" width="16" style="201" customWidth="1"/>
    <col min="12815" max="12816" width="17.109375" style="201" customWidth="1"/>
    <col min="12817" max="12817" width="11.44140625" style="201" bestFit="1" customWidth="1"/>
    <col min="12818" max="12818" width="12.109375" style="201" bestFit="1" customWidth="1"/>
    <col min="12819" max="13056" width="9.109375" style="201"/>
    <col min="13057" max="13057" width="47.88671875" style="201" customWidth="1"/>
    <col min="13058" max="13060" width="0" style="201" hidden="1" customWidth="1"/>
    <col min="13061" max="13061" width="1.44140625" style="201" customWidth="1"/>
    <col min="13062" max="13062" width="15.88671875" style="201" customWidth="1"/>
    <col min="13063" max="13063" width="1.44140625" style="201" customWidth="1"/>
    <col min="13064" max="13064" width="16.109375" style="201" customWidth="1"/>
    <col min="13065" max="13065" width="1.44140625" style="201" customWidth="1"/>
    <col min="13066" max="13066" width="15.5546875" style="201" customWidth="1"/>
    <col min="13067" max="13067" width="1.44140625" style="201" customWidth="1"/>
    <col min="13068" max="13070" width="16" style="201" customWidth="1"/>
    <col min="13071" max="13072" width="17.109375" style="201" customWidth="1"/>
    <col min="13073" max="13073" width="11.44140625" style="201" bestFit="1" customWidth="1"/>
    <col min="13074" max="13074" width="12.109375" style="201" bestFit="1" customWidth="1"/>
    <col min="13075" max="13312" width="9.109375" style="201"/>
    <col min="13313" max="13313" width="47.88671875" style="201" customWidth="1"/>
    <col min="13314" max="13316" width="0" style="201" hidden="1" customWidth="1"/>
    <col min="13317" max="13317" width="1.44140625" style="201" customWidth="1"/>
    <col min="13318" max="13318" width="15.88671875" style="201" customWidth="1"/>
    <col min="13319" max="13319" width="1.44140625" style="201" customWidth="1"/>
    <col min="13320" max="13320" width="16.109375" style="201" customWidth="1"/>
    <col min="13321" max="13321" width="1.44140625" style="201" customWidth="1"/>
    <col min="13322" max="13322" width="15.5546875" style="201" customWidth="1"/>
    <col min="13323" max="13323" width="1.44140625" style="201" customWidth="1"/>
    <col min="13324" max="13326" width="16" style="201" customWidth="1"/>
    <col min="13327" max="13328" width="17.109375" style="201" customWidth="1"/>
    <col min="13329" max="13329" width="11.44140625" style="201" bestFit="1" customWidth="1"/>
    <col min="13330" max="13330" width="12.109375" style="201" bestFit="1" customWidth="1"/>
    <col min="13331" max="13568" width="9.109375" style="201"/>
    <col min="13569" max="13569" width="47.88671875" style="201" customWidth="1"/>
    <col min="13570" max="13572" width="0" style="201" hidden="1" customWidth="1"/>
    <col min="13573" max="13573" width="1.44140625" style="201" customWidth="1"/>
    <col min="13574" max="13574" width="15.88671875" style="201" customWidth="1"/>
    <col min="13575" max="13575" width="1.44140625" style="201" customWidth="1"/>
    <col min="13576" max="13576" width="16.109375" style="201" customWidth="1"/>
    <col min="13577" max="13577" width="1.44140625" style="201" customWidth="1"/>
    <col min="13578" max="13578" width="15.5546875" style="201" customWidth="1"/>
    <col min="13579" max="13579" width="1.44140625" style="201" customWidth="1"/>
    <col min="13580" max="13582" width="16" style="201" customWidth="1"/>
    <col min="13583" max="13584" width="17.109375" style="201" customWidth="1"/>
    <col min="13585" max="13585" width="11.44140625" style="201" bestFit="1" customWidth="1"/>
    <col min="13586" max="13586" width="12.109375" style="201" bestFit="1" customWidth="1"/>
    <col min="13587" max="13824" width="9.109375" style="201"/>
    <col min="13825" max="13825" width="47.88671875" style="201" customWidth="1"/>
    <col min="13826" max="13828" width="0" style="201" hidden="1" customWidth="1"/>
    <col min="13829" max="13829" width="1.44140625" style="201" customWidth="1"/>
    <col min="13830" max="13830" width="15.88671875" style="201" customWidth="1"/>
    <col min="13831" max="13831" width="1.44140625" style="201" customWidth="1"/>
    <col min="13832" max="13832" width="16.109375" style="201" customWidth="1"/>
    <col min="13833" max="13833" width="1.44140625" style="201" customWidth="1"/>
    <col min="13834" max="13834" width="15.5546875" style="201" customWidth="1"/>
    <col min="13835" max="13835" width="1.44140625" style="201" customWidth="1"/>
    <col min="13836" max="13838" width="16" style="201" customWidth="1"/>
    <col min="13839" max="13840" width="17.109375" style="201" customWidth="1"/>
    <col min="13841" max="13841" width="11.44140625" style="201" bestFit="1" customWidth="1"/>
    <col min="13842" max="13842" width="12.109375" style="201" bestFit="1" customWidth="1"/>
    <col min="13843" max="14080" width="9.109375" style="201"/>
    <col min="14081" max="14081" width="47.88671875" style="201" customWidth="1"/>
    <col min="14082" max="14084" width="0" style="201" hidden="1" customWidth="1"/>
    <col min="14085" max="14085" width="1.44140625" style="201" customWidth="1"/>
    <col min="14086" max="14086" width="15.88671875" style="201" customWidth="1"/>
    <col min="14087" max="14087" width="1.44140625" style="201" customWidth="1"/>
    <col min="14088" max="14088" width="16.109375" style="201" customWidth="1"/>
    <col min="14089" max="14089" width="1.44140625" style="201" customWidth="1"/>
    <col min="14090" max="14090" width="15.5546875" style="201" customWidth="1"/>
    <col min="14091" max="14091" width="1.44140625" style="201" customWidth="1"/>
    <col min="14092" max="14094" width="16" style="201" customWidth="1"/>
    <col min="14095" max="14096" width="17.109375" style="201" customWidth="1"/>
    <col min="14097" max="14097" width="11.44140625" style="201" bestFit="1" customWidth="1"/>
    <col min="14098" max="14098" width="12.109375" style="201" bestFit="1" customWidth="1"/>
    <col min="14099" max="14336" width="9.109375" style="201"/>
    <col min="14337" max="14337" width="47.88671875" style="201" customWidth="1"/>
    <col min="14338" max="14340" width="0" style="201" hidden="1" customWidth="1"/>
    <col min="14341" max="14341" width="1.44140625" style="201" customWidth="1"/>
    <col min="14342" max="14342" width="15.88671875" style="201" customWidth="1"/>
    <col min="14343" max="14343" width="1.44140625" style="201" customWidth="1"/>
    <col min="14344" max="14344" width="16.109375" style="201" customWidth="1"/>
    <col min="14345" max="14345" width="1.44140625" style="201" customWidth="1"/>
    <col min="14346" max="14346" width="15.5546875" style="201" customWidth="1"/>
    <col min="14347" max="14347" width="1.44140625" style="201" customWidth="1"/>
    <col min="14348" max="14350" width="16" style="201" customWidth="1"/>
    <col min="14351" max="14352" width="17.109375" style="201" customWidth="1"/>
    <col min="14353" max="14353" width="11.44140625" style="201" bestFit="1" customWidth="1"/>
    <col min="14354" max="14354" width="12.109375" style="201" bestFit="1" customWidth="1"/>
    <col min="14355" max="14592" width="9.109375" style="201"/>
    <col min="14593" max="14593" width="47.88671875" style="201" customWidth="1"/>
    <col min="14594" max="14596" width="0" style="201" hidden="1" customWidth="1"/>
    <col min="14597" max="14597" width="1.44140625" style="201" customWidth="1"/>
    <col min="14598" max="14598" width="15.88671875" style="201" customWidth="1"/>
    <col min="14599" max="14599" width="1.44140625" style="201" customWidth="1"/>
    <col min="14600" max="14600" width="16.109375" style="201" customWidth="1"/>
    <col min="14601" max="14601" width="1.44140625" style="201" customWidth="1"/>
    <col min="14602" max="14602" width="15.5546875" style="201" customWidth="1"/>
    <col min="14603" max="14603" width="1.44140625" style="201" customWidth="1"/>
    <col min="14604" max="14606" width="16" style="201" customWidth="1"/>
    <col min="14607" max="14608" width="17.109375" style="201" customWidth="1"/>
    <col min="14609" max="14609" width="11.44140625" style="201" bestFit="1" customWidth="1"/>
    <col min="14610" max="14610" width="12.109375" style="201" bestFit="1" customWidth="1"/>
    <col min="14611" max="14848" width="9.109375" style="201"/>
    <col min="14849" max="14849" width="47.88671875" style="201" customWidth="1"/>
    <col min="14850" max="14852" width="0" style="201" hidden="1" customWidth="1"/>
    <col min="14853" max="14853" width="1.44140625" style="201" customWidth="1"/>
    <col min="14854" max="14854" width="15.88671875" style="201" customWidth="1"/>
    <col min="14855" max="14855" width="1.44140625" style="201" customWidth="1"/>
    <col min="14856" max="14856" width="16.109375" style="201" customWidth="1"/>
    <col min="14857" max="14857" width="1.44140625" style="201" customWidth="1"/>
    <col min="14858" max="14858" width="15.5546875" style="201" customWidth="1"/>
    <col min="14859" max="14859" width="1.44140625" style="201" customWidth="1"/>
    <col min="14860" max="14862" width="16" style="201" customWidth="1"/>
    <col min="14863" max="14864" width="17.109375" style="201" customWidth="1"/>
    <col min="14865" max="14865" width="11.44140625" style="201" bestFit="1" customWidth="1"/>
    <col min="14866" max="14866" width="12.109375" style="201" bestFit="1" customWidth="1"/>
    <col min="14867" max="15104" width="9.109375" style="201"/>
    <col min="15105" max="15105" width="47.88671875" style="201" customWidth="1"/>
    <col min="15106" max="15108" width="0" style="201" hidden="1" customWidth="1"/>
    <col min="15109" max="15109" width="1.44140625" style="201" customWidth="1"/>
    <col min="15110" max="15110" width="15.88671875" style="201" customWidth="1"/>
    <col min="15111" max="15111" width="1.44140625" style="201" customWidth="1"/>
    <col min="15112" max="15112" width="16.109375" style="201" customWidth="1"/>
    <col min="15113" max="15113" width="1.44140625" style="201" customWidth="1"/>
    <col min="15114" max="15114" width="15.5546875" style="201" customWidth="1"/>
    <col min="15115" max="15115" width="1.44140625" style="201" customWidth="1"/>
    <col min="15116" max="15118" width="16" style="201" customWidth="1"/>
    <col min="15119" max="15120" width="17.109375" style="201" customWidth="1"/>
    <col min="15121" max="15121" width="11.44140625" style="201" bestFit="1" customWidth="1"/>
    <col min="15122" max="15122" width="12.109375" style="201" bestFit="1" customWidth="1"/>
    <col min="15123" max="15360" width="9.109375" style="201"/>
    <col min="15361" max="15361" width="47.88671875" style="201" customWidth="1"/>
    <col min="15362" max="15364" width="0" style="201" hidden="1" customWidth="1"/>
    <col min="15365" max="15365" width="1.44140625" style="201" customWidth="1"/>
    <col min="15366" max="15366" width="15.88671875" style="201" customWidth="1"/>
    <col min="15367" max="15367" width="1.44140625" style="201" customWidth="1"/>
    <col min="15368" max="15368" width="16.109375" style="201" customWidth="1"/>
    <col min="15369" max="15369" width="1.44140625" style="201" customWidth="1"/>
    <col min="15370" max="15370" width="15.5546875" style="201" customWidth="1"/>
    <col min="15371" max="15371" width="1.44140625" style="201" customWidth="1"/>
    <col min="15372" max="15374" width="16" style="201" customWidth="1"/>
    <col min="15375" max="15376" width="17.109375" style="201" customWidth="1"/>
    <col min="15377" max="15377" width="11.44140625" style="201" bestFit="1" customWidth="1"/>
    <col min="15378" max="15378" width="12.109375" style="201" bestFit="1" customWidth="1"/>
    <col min="15379" max="15616" width="9.109375" style="201"/>
    <col min="15617" max="15617" width="47.88671875" style="201" customWidth="1"/>
    <col min="15618" max="15620" width="0" style="201" hidden="1" customWidth="1"/>
    <col min="15621" max="15621" width="1.44140625" style="201" customWidth="1"/>
    <col min="15622" max="15622" width="15.88671875" style="201" customWidth="1"/>
    <col min="15623" max="15623" width="1.44140625" style="201" customWidth="1"/>
    <col min="15624" max="15624" width="16.109375" style="201" customWidth="1"/>
    <col min="15625" max="15625" width="1.44140625" style="201" customWidth="1"/>
    <col min="15626" max="15626" width="15.5546875" style="201" customWidth="1"/>
    <col min="15627" max="15627" width="1.44140625" style="201" customWidth="1"/>
    <col min="15628" max="15630" width="16" style="201" customWidth="1"/>
    <col min="15631" max="15632" width="17.109375" style="201" customWidth="1"/>
    <col min="15633" max="15633" width="11.44140625" style="201" bestFit="1" customWidth="1"/>
    <col min="15634" max="15634" width="12.109375" style="201" bestFit="1" customWidth="1"/>
    <col min="15635" max="15872" width="9.109375" style="201"/>
    <col min="15873" max="15873" width="47.88671875" style="201" customWidth="1"/>
    <col min="15874" max="15876" width="0" style="201" hidden="1" customWidth="1"/>
    <col min="15877" max="15877" width="1.44140625" style="201" customWidth="1"/>
    <col min="15878" max="15878" width="15.88671875" style="201" customWidth="1"/>
    <col min="15879" max="15879" width="1.44140625" style="201" customWidth="1"/>
    <col min="15880" max="15880" width="16.109375" style="201" customWidth="1"/>
    <col min="15881" max="15881" width="1.44140625" style="201" customWidth="1"/>
    <col min="15882" max="15882" width="15.5546875" style="201" customWidth="1"/>
    <col min="15883" max="15883" width="1.44140625" style="201" customWidth="1"/>
    <col min="15884" max="15886" width="16" style="201" customWidth="1"/>
    <col min="15887" max="15888" width="17.109375" style="201" customWidth="1"/>
    <col min="15889" max="15889" width="11.44140625" style="201" bestFit="1" customWidth="1"/>
    <col min="15890" max="15890" width="12.109375" style="201" bestFit="1" customWidth="1"/>
    <col min="15891" max="16128" width="9.109375" style="201"/>
    <col min="16129" max="16129" width="47.88671875" style="201" customWidth="1"/>
    <col min="16130" max="16132" width="0" style="201" hidden="1" customWidth="1"/>
    <col min="16133" max="16133" width="1.44140625" style="201" customWidth="1"/>
    <col min="16134" max="16134" width="15.88671875" style="201" customWidth="1"/>
    <col min="16135" max="16135" width="1.44140625" style="201" customWidth="1"/>
    <col min="16136" max="16136" width="16.109375" style="201" customWidth="1"/>
    <col min="16137" max="16137" width="1.44140625" style="201" customWidth="1"/>
    <col min="16138" max="16138" width="15.5546875" style="201" customWidth="1"/>
    <col min="16139" max="16139" width="1.44140625" style="201" customWidth="1"/>
    <col min="16140" max="16142" width="16" style="201" customWidth="1"/>
    <col min="16143" max="16144" width="17.109375" style="201" customWidth="1"/>
    <col min="16145" max="16145" width="11.44140625" style="201" bestFit="1" customWidth="1"/>
    <col min="16146" max="16146" width="12.109375" style="201" bestFit="1" customWidth="1"/>
    <col min="16147" max="16384" width="9.109375" style="201"/>
  </cols>
  <sheetData>
    <row r="1" spans="1:18" ht="18" customHeight="1" x14ac:dyDescent="0.25">
      <c r="A1" s="330" t="s">
        <v>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8" x14ac:dyDescent="0.25">
      <c r="A2" s="329" t="s">
        <v>166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R2" s="205"/>
    </row>
    <row r="3" spans="1:18" x14ac:dyDescent="0.25">
      <c r="A3" s="328" t="s">
        <v>167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R3" s="205"/>
    </row>
    <row r="4" spans="1:18" x14ac:dyDescent="0.25">
      <c r="A4" s="327" t="s">
        <v>2</v>
      </c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R4" s="205"/>
    </row>
    <row r="5" spans="1:18" x14ac:dyDescent="0.25">
      <c r="A5" s="273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R5" s="205"/>
    </row>
    <row r="6" spans="1:18" ht="12.75" customHeight="1" x14ac:dyDescent="0.25">
      <c r="B6" s="333" t="s">
        <v>168</v>
      </c>
      <c r="C6" s="333"/>
      <c r="D6" s="333"/>
      <c r="E6" s="207"/>
      <c r="F6" s="332" t="s">
        <v>168</v>
      </c>
      <c r="G6" s="332"/>
      <c r="H6" s="332"/>
      <c r="I6" s="207"/>
      <c r="J6" s="332" t="s">
        <v>169</v>
      </c>
      <c r="K6" s="332"/>
      <c r="L6" s="332"/>
      <c r="M6" s="208"/>
      <c r="N6" s="208"/>
      <c r="P6" s="203"/>
      <c r="Q6" s="203"/>
      <c r="R6" s="207"/>
    </row>
    <row r="7" spans="1:18" ht="13.5" customHeight="1" x14ac:dyDescent="0.25">
      <c r="B7" s="206">
        <v>2011</v>
      </c>
      <c r="C7" s="207"/>
      <c r="D7" s="206">
        <v>2010</v>
      </c>
      <c r="E7" s="207"/>
      <c r="F7" s="207">
        <v>2022</v>
      </c>
      <c r="G7" s="207"/>
      <c r="H7" s="207">
        <v>2021</v>
      </c>
      <c r="I7" s="207"/>
      <c r="J7" s="207">
        <v>2022</v>
      </c>
      <c r="K7" s="207"/>
      <c r="L7" s="207">
        <v>2021</v>
      </c>
      <c r="M7" s="207"/>
      <c r="N7" s="207"/>
      <c r="R7" s="205"/>
    </row>
    <row r="8" spans="1:18" ht="12.75" customHeight="1" x14ac:dyDescent="0.25">
      <c r="F8" s="209"/>
      <c r="H8" s="206" t="s">
        <v>170</v>
      </c>
      <c r="J8" s="209"/>
      <c r="L8" s="206" t="s">
        <v>170</v>
      </c>
    </row>
    <row r="9" spans="1:18" ht="7.5" customHeight="1" x14ac:dyDescent="0.25">
      <c r="A9" s="275"/>
      <c r="B9" s="203"/>
      <c r="C9" s="203"/>
      <c r="D9" s="203"/>
      <c r="E9" s="203"/>
      <c r="F9" s="203"/>
      <c r="G9" s="203"/>
      <c r="H9" s="203"/>
      <c r="I9" s="203"/>
      <c r="J9" s="203"/>
      <c r="L9" s="203"/>
      <c r="M9" s="203"/>
      <c r="N9" s="203"/>
      <c r="R9" s="205"/>
    </row>
    <row r="10" spans="1:18" ht="12" hidden="1" customHeight="1" x14ac:dyDescent="0.25">
      <c r="A10" s="275" t="s">
        <v>171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1"/>
      <c r="L10" s="210"/>
      <c r="M10" s="210"/>
      <c r="N10" s="210"/>
      <c r="R10" s="205"/>
    </row>
    <row r="11" spans="1:18" hidden="1" x14ac:dyDescent="0.25">
      <c r="A11" s="274" t="s">
        <v>172</v>
      </c>
      <c r="B11" s="212">
        <f>+'[1]cashflow wp-FPRS-divmeralco'!D8</f>
        <v>93383403283</v>
      </c>
      <c r="C11" s="212"/>
      <c r="D11" s="212">
        <v>29052267</v>
      </c>
      <c r="E11" s="212"/>
      <c r="F11" s="212">
        <f>+'[1]cashflow wp-FPRS-divmeralco'!D8</f>
        <v>93383403283</v>
      </c>
      <c r="G11" s="212"/>
      <c r="H11" s="212">
        <f>+'[1]cashflow wp-FPRS-divmeralco'!O8</f>
        <v>74681583624</v>
      </c>
      <c r="I11" s="212"/>
      <c r="J11" s="212">
        <f>+'[1]cashflow wp-FPRS-divmeralco'!H8</f>
        <v>88827721531</v>
      </c>
      <c r="K11" s="212"/>
      <c r="L11" s="212">
        <f>+'[1]cashflow wp-FPRS-divmeralco'!S8</f>
        <v>73937203714</v>
      </c>
      <c r="M11" s="212"/>
      <c r="N11" s="212"/>
      <c r="O11" s="212"/>
      <c r="R11" s="205"/>
    </row>
    <row r="12" spans="1:18" hidden="1" x14ac:dyDescent="0.25">
      <c r="A12" s="274" t="s">
        <v>173</v>
      </c>
      <c r="B12" s="212">
        <f>+'[1]cashflow wp-FPRS-divmeralco'!D9</f>
        <v>-14525136329</v>
      </c>
      <c r="C12" s="212"/>
      <c r="D12" s="212">
        <v>-8785934</v>
      </c>
      <c r="E12" s="212"/>
      <c r="F12" s="212">
        <f>+'[1]cashflow wp-FPRS-divmeralco'!D9</f>
        <v>-14525136329</v>
      </c>
      <c r="G12" s="212"/>
      <c r="H12" s="212">
        <f>+'[1]cashflow wp-FPRS-divmeralco'!O9</f>
        <v>-12745240243</v>
      </c>
      <c r="I12" s="212"/>
      <c r="J12" s="212">
        <f>+'[1]cashflow wp-FPRS-divmeralco'!H9</f>
        <v>-14373023138</v>
      </c>
      <c r="K12" s="212"/>
      <c r="L12" s="212">
        <f>+'[1]cashflow wp-FPRS-divmeralco'!S9</f>
        <v>-12263419631</v>
      </c>
      <c r="M12" s="212"/>
      <c r="N12" s="212"/>
      <c r="O12" s="212"/>
      <c r="R12" s="205"/>
    </row>
    <row r="13" spans="1:18" hidden="1" x14ac:dyDescent="0.25">
      <c r="A13" s="274" t="s">
        <v>62</v>
      </c>
      <c r="B13" s="212">
        <f>+'[1]cashflow wp-FPRS-divmeralco'!D10</f>
        <v>4212962506</v>
      </c>
      <c r="C13" s="212"/>
      <c r="D13" s="212">
        <v>1282230</v>
      </c>
      <c r="E13" s="212"/>
      <c r="F13" s="212">
        <f>+'[1]cashflow wp-FPRS-divmeralco'!D10</f>
        <v>4212962506</v>
      </c>
      <c r="G13" s="212"/>
      <c r="H13" s="212">
        <f>+'[1]cashflow wp-FPRS-divmeralco'!O10</f>
        <v>2829211109</v>
      </c>
      <c r="I13" s="212"/>
      <c r="J13" s="212">
        <f>+'[1]cashflow wp-FPRS-divmeralco'!H10</f>
        <v>3581723151</v>
      </c>
      <c r="K13" s="212"/>
      <c r="L13" s="212">
        <f>+'[1]cashflow wp-FPRS-divmeralco'!S10</f>
        <v>2191714597</v>
      </c>
      <c r="M13" s="212"/>
      <c r="N13" s="212"/>
      <c r="O13" s="212"/>
      <c r="R13" s="205"/>
    </row>
    <row r="14" spans="1:18" hidden="1" x14ac:dyDescent="0.25">
      <c r="A14" s="276" t="s">
        <v>174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R14" s="205"/>
    </row>
    <row r="15" spans="1:18" hidden="1" x14ac:dyDescent="0.25">
      <c r="A15" s="274" t="s">
        <v>175</v>
      </c>
      <c r="B15" s="212">
        <v>494177</v>
      </c>
      <c r="C15" s="212"/>
      <c r="D15" s="212">
        <v>2350188</v>
      </c>
      <c r="E15" s="212"/>
      <c r="F15" s="212">
        <f>+'[1]cashflow wp-FPRS-divmeralco'!D12</f>
        <v>-3223633191</v>
      </c>
      <c r="G15" s="212"/>
      <c r="H15" s="212">
        <f>+'[1]cashflow wp-FPRS-divmeralco'!O12</f>
        <v>-1787233831</v>
      </c>
      <c r="I15" s="212"/>
      <c r="J15" s="213">
        <f>+'[1]cashflow wp-FPRS-divmeralco'!H12</f>
        <v>-3218508804</v>
      </c>
      <c r="K15" s="212"/>
      <c r="L15" s="213">
        <f>+'[1]cashflow wp-FPRS-divmeralco'!S12</f>
        <v>-1846610753</v>
      </c>
      <c r="M15" s="213"/>
      <c r="N15" s="213"/>
      <c r="O15" s="212"/>
      <c r="R15" s="205"/>
    </row>
    <row r="16" spans="1:18" hidden="1" x14ac:dyDescent="0.25">
      <c r="A16" s="274" t="s">
        <v>260</v>
      </c>
      <c r="B16" s="212"/>
      <c r="C16" s="212"/>
      <c r="D16" s="212"/>
      <c r="E16" s="212"/>
      <c r="F16" s="212"/>
      <c r="G16" s="212"/>
      <c r="H16" s="212"/>
      <c r="I16" s="212"/>
      <c r="J16" s="213"/>
      <c r="K16" s="212"/>
      <c r="L16" s="213"/>
      <c r="M16" s="213"/>
      <c r="N16" s="213"/>
      <c r="O16" s="212"/>
      <c r="R16" s="205"/>
    </row>
    <row r="17" spans="1:18" ht="13.35" hidden="1" customHeight="1" x14ac:dyDescent="0.25">
      <c r="A17" s="274" t="s">
        <v>176</v>
      </c>
      <c r="B17" s="212"/>
      <c r="C17" s="212"/>
      <c r="D17" s="212"/>
      <c r="E17" s="212"/>
      <c r="F17" s="212">
        <f>+'[1]cashflow wp-FPRS-divmeralco'!D14</f>
        <v>-31562951</v>
      </c>
      <c r="G17" s="212"/>
      <c r="H17" s="212">
        <f>+'[1]cashflow wp-FPRS-divmeralco'!O14</f>
        <v>31500408</v>
      </c>
      <c r="I17" s="212"/>
      <c r="J17" s="213">
        <f>+'[1]cashflow wp-FPRS-divmeralco'!H14</f>
        <v>-31562951</v>
      </c>
      <c r="K17" s="212"/>
      <c r="L17" s="213">
        <f>+'[1]cashflow wp-FPRS-divmeralco'!S14</f>
        <v>31500408</v>
      </c>
      <c r="M17" s="213"/>
      <c r="N17" s="213"/>
      <c r="O17" s="212"/>
      <c r="R17" s="205"/>
    </row>
    <row r="18" spans="1:18" hidden="1" x14ac:dyDescent="0.25">
      <c r="A18" s="274" t="s">
        <v>177</v>
      </c>
      <c r="B18" s="212">
        <f>+'[1]cashflow wp-FPRS-divmeralco'!D15</f>
        <v>764555867</v>
      </c>
      <c r="C18" s="212"/>
      <c r="D18" s="212">
        <v>675349</v>
      </c>
      <c r="E18" s="212"/>
      <c r="F18" s="212">
        <f>+'[1]cashflow wp-FPRS-divmeralco'!D15</f>
        <v>764555867</v>
      </c>
      <c r="G18" s="212"/>
      <c r="H18" s="212">
        <f>+'[1]cashflow wp-FPRS-divmeralco'!O15</f>
        <v>492565619</v>
      </c>
      <c r="I18" s="212"/>
      <c r="J18" s="212">
        <f>+'[1]cashflow wp-FPRS-divmeralco'!H15</f>
        <v>764555867</v>
      </c>
      <c r="K18" s="212"/>
      <c r="L18" s="212">
        <f>+'[1]cashflow wp-FPRS-divmeralco'!S15</f>
        <v>492565619</v>
      </c>
      <c r="M18" s="212"/>
      <c r="N18" s="212"/>
      <c r="O18" s="212"/>
      <c r="R18" s="205"/>
    </row>
    <row r="19" spans="1:18" hidden="1" x14ac:dyDescent="0.25">
      <c r="A19" s="274" t="s">
        <v>178</v>
      </c>
      <c r="B19" s="212">
        <f>+'[1]cashflow wp-FPRS-divmeralco'!D16</f>
        <v>12237660001</v>
      </c>
      <c r="C19" s="212"/>
      <c r="D19" s="212">
        <v>1053664</v>
      </c>
      <c r="E19" s="212"/>
      <c r="F19" s="212">
        <f>+'[1]cashflow wp-FPRS-divmeralco'!D16</f>
        <v>12237660001</v>
      </c>
      <c r="G19" s="212"/>
      <c r="H19" s="212">
        <f>+'[1]cashflow wp-FPRS-divmeralco'!O16</f>
        <v>13760260183</v>
      </c>
      <c r="I19" s="212"/>
      <c r="J19" s="212">
        <f>+'[1]cashflow wp-FPRS-divmeralco'!H16</f>
        <v>14478740168</v>
      </c>
      <c r="K19" s="212"/>
      <c r="L19" s="212">
        <f>+'[1]cashflow wp-FPRS-divmeralco'!S16</f>
        <v>1213151064</v>
      </c>
      <c r="M19" s="212"/>
      <c r="N19" s="212"/>
      <c r="O19" s="212"/>
      <c r="R19" s="205"/>
    </row>
    <row r="20" spans="1:18" hidden="1" x14ac:dyDescent="0.25">
      <c r="A20" s="274" t="s">
        <v>179</v>
      </c>
      <c r="B20" s="214">
        <f>+'[1]cashflow wp-FPRS-divmeralco'!D17</f>
        <v>-46727311102</v>
      </c>
      <c r="C20" s="214"/>
      <c r="D20" s="214">
        <v>-13491775</v>
      </c>
      <c r="E20" s="212"/>
      <c r="F20" s="214">
        <f>+'[1]cashflow wp-FPRS-divmeralco'!D17</f>
        <v>-46727311102</v>
      </c>
      <c r="G20" s="212"/>
      <c r="H20" s="214">
        <f>+'[1]cashflow wp-FPRS-divmeralco'!O17</f>
        <v>-39703077130</v>
      </c>
      <c r="I20" s="212"/>
      <c r="J20" s="214">
        <f>+'[1]cashflow wp-FPRS-divmeralco'!H17</f>
        <v>-43294127933</v>
      </c>
      <c r="K20" s="212"/>
      <c r="L20" s="214">
        <f>+'[1]cashflow wp-FPRS-divmeralco'!S17</f>
        <v>-37747847052</v>
      </c>
      <c r="M20" s="212"/>
      <c r="N20" s="212"/>
      <c r="O20" s="212"/>
      <c r="R20" s="205"/>
    </row>
    <row r="21" spans="1:18" ht="13.5" hidden="1" customHeight="1" x14ac:dyDescent="0.25">
      <c r="A21" s="275" t="s">
        <v>239</v>
      </c>
      <c r="B21" s="212"/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5"/>
      <c r="Q21" s="216"/>
      <c r="R21" s="205"/>
    </row>
    <row r="22" spans="1:18" hidden="1" x14ac:dyDescent="0.25">
      <c r="A22" s="275" t="s">
        <v>180</v>
      </c>
      <c r="B22" s="217">
        <f>SUM(B11:B21)</f>
        <v>49346628403</v>
      </c>
      <c r="C22" s="212"/>
      <c r="D22" s="217">
        <f>SUM(D11:D21)</f>
        <v>12135989</v>
      </c>
      <c r="E22" s="217"/>
      <c r="F22" s="217">
        <f>SUM(F11:F21)</f>
        <v>46090938084</v>
      </c>
      <c r="G22" s="217"/>
      <c r="H22" s="217">
        <f>SUM(H11:H21)</f>
        <v>37559569739</v>
      </c>
      <c r="I22" s="217"/>
      <c r="J22" s="217">
        <f>SUM(J11:J21)</f>
        <v>46735517891</v>
      </c>
      <c r="K22" s="212"/>
      <c r="L22" s="217">
        <f>SUM(L11:L21)</f>
        <v>26008257966</v>
      </c>
      <c r="M22" s="217"/>
      <c r="N22" s="217"/>
      <c r="O22" s="212"/>
      <c r="P22" s="215"/>
      <c r="Q22" s="216"/>
      <c r="R22" s="205"/>
    </row>
    <row r="23" spans="1:18" hidden="1" x14ac:dyDescent="0.25">
      <c r="A23" s="274" t="s">
        <v>246</v>
      </c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Q23" s="216"/>
      <c r="R23" s="205"/>
    </row>
    <row r="24" spans="1:18" ht="11.25" hidden="1" customHeight="1" x14ac:dyDescent="0.25">
      <c r="A24" s="274" t="s">
        <v>247</v>
      </c>
      <c r="B24" s="212"/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R24" s="205"/>
    </row>
    <row r="25" spans="1:18" hidden="1" x14ac:dyDescent="0.25">
      <c r="A25" s="274" t="s">
        <v>181</v>
      </c>
      <c r="B25" s="212">
        <v>-1861169</v>
      </c>
      <c r="C25" s="212"/>
      <c r="D25" s="212">
        <v>5487790</v>
      </c>
      <c r="E25" s="212"/>
      <c r="F25" s="212">
        <f>+'[1]cashflow wp-FPRS-divmeralco'!D22</f>
        <v>-3188748375</v>
      </c>
      <c r="G25" s="212"/>
      <c r="H25" s="212">
        <f>+'[1]cashflow wp-FPRS-divmeralco'!O22</f>
        <v>-909715000</v>
      </c>
      <c r="I25" s="212"/>
      <c r="J25" s="212">
        <f>+'[1]cashflow wp-FPRS-divmeralco'!H22</f>
        <v>-3188748375</v>
      </c>
      <c r="K25" s="212"/>
      <c r="L25" s="212">
        <f>+'[1]cashflow wp-FPRS-divmeralco'!S22</f>
        <v>-909715000</v>
      </c>
      <c r="M25" s="212"/>
      <c r="N25" s="212"/>
      <c r="O25" s="212"/>
      <c r="R25" s="205"/>
    </row>
    <row r="26" spans="1:18" hidden="1" x14ac:dyDescent="0.25">
      <c r="A26" s="274" t="s">
        <v>182</v>
      </c>
      <c r="B26" s="212">
        <v>1870468</v>
      </c>
      <c r="C26" s="212"/>
      <c r="D26" s="212">
        <v>-2479072</v>
      </c>
      <c r="E26" s="212"/>
      <c r="F26" s="212">
        <f>+'[1]cashflow wp-FPRS-divmeralco'!D23</f>
        <v>13014658348</v>
      </c>
      <c r="G26" s="212"/>
      <c r="H26" s="212">
        <f>+'[1]cashflow wp-FPRS-divmeralco'!O23</f>
        <v>-21176984871</v>
      </c>
      <c r="I26" s="212"/>
      <c r="J26" s="212">
        <f>+'[1]cashflow wp-FPRS-divmeralco'!H23</f>
        <v>12465077133</v>
      </c>
      <c r="K26" s="212"/>
      <c r="L26" s="212">
        <f>+'[1]cashflow wp-FPRS-divmeralco'!S23</f>
        <v>-20483971006</v>
      </c>
      <c r="M26" s="212"/>
      <c r="N26" s="212"/>
      <c r="O26" s="212"/>
      <c r="P26" s="215"/>
      <c r="Q26" s="216"/>
      <c r="R26" s="205"/>
    </row>
    <row r="27" spans="1:18" hidden="1" x14ac:dyDescent="0.25">
      <c r="A27" s="274" t="s">
        <v>183</v>
      </c>
      <c r="B27" s="212">
        <f>+'[1]cashflow wp-FPRS-divmeralco'!D24</f>
        <v>-94193742865</v>
      </c>
      <c r="C27" s="212"/>
      <c r="D27" s="212">
        <v>-20388148</v>
      </c>
      <c r="E27" s="212"/>
      <c r="F27" s="212">
        <f>+'[1]cashflow wp-FPRS-divmeralco'!D24</f>
        <v>-94193742865</v>
      </c>
      <c r="G27" s="212"/>
      <c r="H27" s="212">
        <f>+'[1]cashflow wp-FPRS-divmeralco'!O24</f>
        <v>-206933004925</v>
      </c>
      <c r="I27" s="212"/>
      <c r="J27" s="212">
        <f>+'[1]cashflow wp-FPRS-divmeralco'!H24</f>
        <v>-236453248615</v>
      </c>
      <c r="K27" s="212"/>
      <c r="L27" s="212">
        <f>+'[1]cashflow wp-FPRS-divmeralco'!S24</f>
        <v>-49227506398</v>
      </c>
      <c r="M27" s="212"/>
      <c r="N27" s="212"/>
      <c r="O27" s="212"/>
      <c r="P27" s="215"/>
      <c r="Q27" s="216"/>
      <c r="R27" s="205"/>
    </row>
    <row r="28" spans="1:18" hidden="1" x14ac:dyDescent="0.25">
      <c r="A28" s="274" t="s">
        <v>184</v>
      </c>
      <c r="B28" s="212"/>
      <c r="C28" s="212"/>
      <c r="D28" s="212"/>
      <c r="E28" s="212"/>
      <c r="F28" s="212">
        <f>+'[1]cashflow wp-FPRS-divmeralco'!D25</f>
        <v>-654795885</v>
      </c>
      <c r="G28" s="212"/>
      <c r="H28" s="212">
        <f>+'[1]cashflow wp-FPRS-divmeralco'!O25</f>
        <v>-1404075897</v>
      </c>
      <c r="I28" s="212"/>
      <c r="J28" s="212">
        <f>+'[1]cashflow wp-FPRS-divmeralco'!H25</f>
        <v>-1131262058</v>
      </c>
      <c r="K28" s="212"/>
      <c r="L28" s="212">
        <f>+'[1]cashflow wp-FPRS-divmeralco'!S25</f>
        <v>-344862004</v>
      </c>
      <c r="M28" s="212"/>
      <c r="N28" s="212"/>
      <c r="O28" s="212"/>
      <c r="P28" s="215"/>
      <c r="Q28" s="216"/>
      <c r="R28" s="205"/>
    </row>
    <row r="29" spans="1:18" hidden="1" x14ac:dyDescent="0.25">
      <c r="A29" s="274" t="s">
        <v>185</v>
      </c>
      <c r="B29" s="212">
        <f>+'[1]cashflow wp-FPRS-divmeralco'!D26</f>
        <v>-15716287287</v>
      </c>
      <c r="C29" s="212"/>
      <c r="D29" s="212">
        <v>954890</v>
      </c>
      <c r="E29" s="212"/>
      <c r="F29" s="212">
        <f>+'[1]cashflow wp-FPRS-divmeralco'!D26</f>
        <v>-15716287287</v>
      </c>
      <c r="G29" s="212"/>
      <c r="H29" s="212">
        <f>+'[1]cashflow wp-FPRS-divmeralco'!O26</f>
        <v>-3819242379</v>
      </c>
      <c r="I29" s="212"/>
      <c r="J29" s="212">
        <f>+'[1]cashflow wp-FPRS-divmeralco'!H26</f>
        <v>-17254601515</v>
      </c>
      <c r="K29" s="212"/>
      <c r="L29" s="212">
        <f>+'[1]cashflow wp-FPRS-divmeralco'!S26</f>
        <v>-2284274917</v>
      </c>
      <c r="M29" s="212"/>
      <c r="N29" s="212"/>
      <c r="O29" s="212"/>
      <c r="Q29" s="216"/>
      <c r="R29" s="205"/>
    </row>
    <row r="30" spans="1:18" hidden="1" x14ac:dyDescent="0.25">
      <c r="A30" s="274" t="s">
        <v>186</v>
      </c>
      <c r="B30" s="212"/>
      <c r="C30" s="212"/>
      <c r="D30" s="212"/>
      <c r="E30" s="212"/>
      <c r="F30" s="212">
        <f>+'[1]cashflow wp-FPRS-divmeralco'!D27</f>
        <v>-3988196912</v>
      </c>
      <c r="G30" s="212"/>
      <c r="H30" s="212">
        <f>+'[1]cashflow wp-FPRS-divmeralco'!O27</f>
        <v>-2418511678</v>
      </c>
      <c r="I30" s="212"/>
      <c r="J30" s="212">
        <f>+'[1]cashflow wp-FPRS-divmeralco'!H27</f>
        <v>-6182471982</v>
      </c>
      <c r="K30" s="212"/>
      <c r="L30" s="212">
        <f>+'[1]cashflow wp-FPRS-divmeralco'!S27</f>
        <v>539236794</v>
      </c>
      <c r="M30" s="212"/>
      <c r="N30" s="212"/>
      <c r="O30" s="212"/>
      <c r="Q30" s="216"/>
      <c r="R30" s="205"/>
    </row>
    <row r="31" spans="1:18" hidden="1" x14ac:dyDescent="0.25">
      <c r="A31" s="274" t="s">
        <v>248</v>
      </c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5"/>
      <c r="R31" s="205"/>
    </row>
    <row r="32" spans="1:18" hidden="1" x14ac:dyDescent="0.25">
      <c r="A32" s="274" t="s">
        <v>187</v>
      </c>
      <c r="B32" s="212">
        <v>73881921</v>
      </c>
      <c r="C32" s="212"/>
      <c r="D32" s="212">
        <v>36877169</v>
      </c>
      <c r="E32" s="212"/>
      <c r="F32" s="212">
        <f>+'[1]cashflow wp-FPRS-divmeralco'!D29</f>
        <v>199365570659</v>
      </c>
      <c r="G32" s="212"/>
      <c r="H32" s="212">
        <f>+'[1]cashflow wp-FPRS-divmeralco'!O29</f>
        <v>473675365412</v>
      </c>
      <c r="I32" s="212"/>
      <c r="J32" s="212">
        <f>+'[1]cashflow wp-FPRS-divmeralco'!H29</f>
        <v>485198401250</v>
      </c>
      <c r="K32" s="212"/>
      <c r="L32" s="212">
        <f>+'[1]cashflow wp-FPRS-divmeralco'!S29</f>
        <v>173775164071</v>
      </c>
      <c r="M32" s="212"/>
      <c r="N32" s="212"/>
      <c r="O32" s="212"/>
      <c r="P32" s="202"/>
      <c r="Q32" s="216"/>
      <c r="R32" s="205"/>
    </row>
    <row r="33" spans="1:18" hidden="1" x14ac:dyDescent="0.25">
      <c r="A33" s="274" t="s">
        <v>188</v>
      </c>
      <c r="B33" s="212">
        <v>-17372</v>
      </c>
      <c r="C33" s="212"/>
      <c r="D33" s="212">
        <v>133908</v>
      </c>
      <c r="E33" s="212"/>
      <c r="F33" s="212">
        <f>+'[1]cashflow wp-FPRS-divmeralco'!D30</f>
        <v>-341064862</v>
      </c>
      <c r="G33" s="212"/>
      <c r="H33" s="212">
        <f>+'[1]cashflow wp-FPRS-divmeralco'!O30</f>
        <v>339983659</v>
      </c>
      <c r="I33" s="212"/>
      <c r="J33" s="212">
        <f>+'[1]cashflow wp-FPRS-divmeralco'!H30</f>
        <v>-340514897</v>
      </c>
      <c r="K33" s="212"/>
      <c r="L33" s="212">
        <f>+'[1]cashflow wp-FPRS-divmeralco'!S30</f>
        <v>339433694</v>
      </c>
      <c r="M33" s="212"/>
      <c r="N33" s="212"/>
      <c r="O33" s="212"/>
      <c r="P33" s="202"/>
      <c r="Q33" s="216"/>
      <c r="R33" s="205"/>
    </row>
    <row r="34" spans="1:18" hidden="1" x14ac:dyDescent="0.25">
      <c r="A34" s="274" t="s">
        <v>189</v>
      </c>
      <c r="B34" s="212"/>
      <c r="C34" s="212"/>
      <c r="D34" s="212"/>
      <c r="E34" s="212"/>
      <c r="F34" s="212">
        <f>+'[1]cashflow wp-FPRS-divmeralco'!D31</f>
        <v>0</v>
      </c>
      <c r="G34" s="212"/>
      <c r="H34" s="212">
        <f>+'[1]cashflow wp-FPRS-divmeralco'!O31</f>
        <v>0</v>
      </c>
      <c r="I34" s="212"/>
      <c r="J34" s="212">
        <f>+'[1]cashflow wp-FPRS-divmeralco'!H31</f>
        <v>0</v>
      </c>
      <c r="K34" s="212"/>
      <c r="L34" s="212">
        <f>+'[1]cashflow wp-FPRS-divmeralco'!S31</f>
        <v>0</v>
      </c>
      <c r="M34" s="212"/>
      <c r="N34" s="212"/>
      <c r="O34" s="212"/>
      <c r="P34" s="202"/>
      <c r="Q34" s="216"/>
      <c r="R34" s="205"/>
    </row>
    <row r="35" spans="1:18" hidden="1" x14ac:dyDescent="0.25">
      <c r="A35" s="274" t="s">
        <v>190</v>
      </c>
      <c r="B35" s="212"/>
      <c r="C35" s="212"/>
      <c r="D35" s="212"/>
      <c r="E35" s="212"/>
      <c r="F35" s="212">
        <f>+'[1]cashflow wp-FPRS-divmeralco'!D32</f>
        <v>19940839</v>
      </c>
      <c r="G35" s="212"/>
      <c r="H35" s="212">
        <f>+'[1]cashflow wp-FPRS-divmeralco'!O32</f>
        <v>252474216</v>
      </c>
      <c r="I35" s="212"/>
      <c r="J35" s="212">
        <f>+'[1]cashflow wp-FPRS-divmeralco'!H32</f>
        <v>19940839</v>
      </c>
      <c r="K35" s="212"/>
      <c r="L35" s="212">
        <f>+'[1]cashflow wp-FPRS-divmeralco'!S32</f>
        <v>252474216</v>
      </c>
      <c r="M35" s="212"/>
      <c r="N35" s="212"/>
      <c r="O35" s="212"/>
      <c r="P35" s="202"/>
      <c r="Q35" s="216"/>
      <c r="R35" s="205"/>
    </row>
    <row r="36" spans="1:18" hidden="1" x14ac:dyDescent="0.25">
      <c r="A36" s="274" t="s">
        <v>191</v>
      </c>
      <c r="B36" s="212">
        <v>-371476</v>
      </c>
      <c r="C36" s="212"/>
      <c r="D36" s="212">
        <v>156481</v>
      </c>
      <c r="E36" s="212"/>
      <c r="F36" s="212">
        <f>+'[1]cashflow wp-FPRS-divmeralco'!D33</f>
        <v>-335719096</v>
      </c>
      <c r="G36" s="212"/>
      <c r="H36" s="212">
        <f>+'[1]cashflow wp-FPRS-divmeralco'!O33</f>
        <v>-629262653</v>
      </c>
      <c r="I36" s="212"/>
      <c r="J36" s="212">
        <f>+'[1]cashflow wp-FPRS-divmeralco'!H33</f>
        <v>-272630615</v>
      </c>
      <c r="K36" s="212"/>
      <c r="L36" s="212">
        <f>+'[1]cashflow wp-FPRS-divmeralco'!S33</f>
        <v>-692351134</v>
      </c>
      <c r="M36" s="212"/>
      <c r="N36" s="212"/>
      <c r="O36" s="212"/>
      <c r="Q36" s="216"/>
      <c r="R36" s="205"/>
    </row>
    <row r="37" spans="1:18" hidden="1" x14ac:dyDescent="0.25">
      <c r="A37" s="274" t="s">
        <v>192</v>
      </c>
      <c r="B37" s="212"/>
      <c r="C37" s="212"/>
      <c r="D37" s="212"/>
      <c r="E37" s="212"/>
      <c r="F37" s="212">
        <f>+'[1]cashflow wp-FPRS-divmeralco'!D34</f>
        <v>3971446003</v>
      </c>
      <c r="G37" s="212"/>
      <c r="H37" s="212">
        <f>+'[1]cashflow wp-FPRS-divmeralco'!O34</f>
        <v>10112569937</v>
      </c>
      <c r="I37" s="212"/>
      <c r="J37" s="212">
        <f>+'[1]cashflow wp-FPRS-divmeralco'!H34</f>
        <v>13863000583</v>
      </c>
      <c r="K37" s="212"/>
      <c r="L37" s="212">
        <f>+'[1]cashflow wp-FPRS-divmeralco'!S34</f>
        <v>221015357</v>
      </c>
      <c r="M37" s="212"/>
      <c r="N37" s="212"/>
      <c r="O37" s="212"/>
      <c r="Q37" s="216"/>
      <c r="R37" s="205"/>
    </row>
    <row r="38" spans="1:18" hidden="1" x14ac:dyDescent="0.25">
      <c r="A38" s="274" t="s">
        <v>193</v>
      </c>
      <c r="B38" s="212">
        <v>706746</v>
      </c>
      <c r="C38" s="212"/>
      <c r="D38" s="212">
        <v>-85483</v>
      </c>
      <c r="E38" s="212"/>
      <c r="F38" s="212">
        <f>+'[1]cashflow wp-FPRS-divmeralco'!D35</f>
        <v>312093443</v>
      </c>
      <c r="G38" s="212"/>
      <c r="H38" s="212">
        <f>+'[1]cashflow wp-FPRS-divmeralco'!O35</f>
        <v>1419896959</v>
      </c>
      <c r="I38" s="212"/>
      <c r="J38" s="212">
        <f>+'[1]cashflow wp-FPRS-divmeralco'!H35</f>
        <v>1226128213</v>
      </c>
      <c r="K38" s="212"/>
      <c r="L38" s="212">
        <f>+'[1]cashflow wp-FPRS-divmeralco'!S35</f>
        <v>454036114</v>
      </c>
      <c r="M38" s="212"/>
      <c r="N38" s="212"/>
      <c r="O38" s="212"/>
      <c r="R38" s="218"/>
    </row>
    <row r="39" spans="1:18" hidden="1" x14ac:dyDescent="0.25">
      <c r="A39" s="274" t="s">
        <v>194</v>
      </c>
      <c r="B39" s="214">
        <f>+'[1]cashflow wp-FPRS-divmeralco'!D36</f>
        <v>30215393449</v>
      </c>
      <c r="C39" s="214"/>
      <c r="D39" s="214">
        <v>-424138</v>
      </c>
      <c r="E39" s="212"/>
      <c r="F39" s="214">
        <f>+'[1]cashflow wp-FPRS-divmeralco'!D36</f>
        <v>30215393449</v>
      </c>
      <c r="G39" s="212"/>
      <c r="H39" s="214">
        <f>+'[1]cashflow wp-FPRS-divmeralco'!O36</f>
        <v>20949324956</v>
      </c>
      <c r="I39" s="212"/>
      <c r="J39" s="214">
        <f>+'[1]cashflow wp-FPRS-divmeralco'!H36</f>
        <v>38026044825</v>
      </c>
      <c r="K39" s="212"/>
      <c r="L39" s="214">
        <f>+'[1]cashflow wp-FPRS-divmeralco'!S36</f>
        <v>11938834866</v>
      </c>
      <c r="M39" s="212"/>
      <c r="N39" s="212"/>
      <c r="O39" s="212"/>
      <c r="R39" s="205"/>
    </row>
    <row r="40" spans="1:18" hidden="1" x14ac:dyDescent="0.25">
      <c r="A40" s="275" t="s">
        <v>240</v>
      </c>
      <c r="B40" s="217">
        <f>SUM(B22:B39)</f>
        <v>-30273799182</v>
      </c>
      <c r="C40" s="212"/>
      <c r="D40" s="217">
        <f>SUM(D22:D39)</f>
        <v>32369386</v>
      </c>
      <c r="E40" s="212"/>
      <c r="F40" s="217">
        <f>SUM(F22:F39)</f>
        <v>174571485543</v>
      </c>
      <c r="G40" s="212"/>
      <c r="H40" s="217">
        <f>SUM(H22:H39)</f>
        <v>307018387475</v>
      </c>
      <c r="I40" s="212"/>
      <c r="J40" s="217">
        <f>SUM(J22:J39)</f>
        <v>332710632677</v>
      </c>
      <c r="K40" s="212"/>
      <c r="L40" s="217">
        <f>SUM(L22:L39)</f>
        <v>139585772619</v>
      </c>
      <c r="M40" s="217"/>
      <c r="N40" s="217"/>
      <c r="O40" s="212"/>
      <c r="R40" s="205"/>
    </row>
    <row r="41" spans="1:18" hidden="1" x14ac:dyDescent="0.25">
      <c r="A41" s="274" t="s">
        <v>195</v>
      </c>
      <c r="B41" s="212">
        <v>-25823</v>
      </c>
      <c r="C41" s="212"/>
      <c r="D41" s="212">
        <v>-12016</v>
      </c>
      <c r="E41" s="212"/>
      <c r="F41" s="212">
        <f>+'[1]cashflow wp-FPRS-divmeralco'!D38</f>
        <v>-73297376</v>
      </c>
      <c r="G41" s="212"/>
      <c r="H41" s="212">
        <f>+'[1]cashflow wp-FPRS-divmeralco'!O38</f>
        <v>-45178349</v>
      </c>
      <c r="I41" s="212"/>
      <c r="J41" s="212">
        <f>+'[1]cashflow wp-FPRS-divmeralco'!H38</f>
        <v>0</v>
      </c>
      <c r="K41" s="212"/>
      <c r="L41" s="212">
        <f>+'[1]cashflow wp-FPRS-divmeralco'!S38</f>
        <v>0</v>
      </c>
      <c r="M41" s="212"/>
      <c r="N41" s="212"/>
      <c r="O41" s="212"/>
      <c r="P41" s="215"/>
      <c r="Q41" s="216"/>
      <c r="R41" s="205"/>
    </row>
    <row r="42" spans="1:18" hidden="1" x14ac:dyDescent="0.25">
      <c r="A42" s="275" t="s">
        <v>241</v>
      </c>
      <c r="B42" s="219">
        <f>+B40+B41</f>
        <v>-30273825005</v>
      </c>
      <c r="C42" s="220"/>
      <c r="D42" s="219">
        <f>+D40+D41</f>
        <v>32357370</v>
      </c>
      <c r="E42" s="212"/>
      <c r="F42" s="219">
        <f>+F40+F41</f>
        <v>174498188167</v>
      </c>
      <c r="G42" s="212"/>
      <c r="H42" s="219">
        <f>+H40+H41</f>
        <v>306973209126</v>
      </c>
      <c r="I42" s="212"/>
      <c r="J42" s="219">
        <f>+J40+J41</f>
        <v>332710632677</v>
      </c>
      <c r="K42" s="212"/>
      <c r="L42" s="219">
        <f>+L40+L41</f>
        <v>139585772619</v>
      </c>
      <c r="M42" s="217"/>
      <c r="N42" s="217"/>
      <c r="O42" s="212"/>
      <c r="P42" s="215"/>
      <c r="Q42" s="216"/>
      <c r="R42" s="205"/>
    </row>
    <row r="43" spans="1:18" ht="5.25" hidden="1" customHeight="1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Q43" s="216"/>
      <c r="R43" s="205"/>
    </row>
    <row r="44" spans="1:18" ht="13.5" hidden="1" customHeight="1" x14ac:dyDescent="0.25">
      <c r="A44" s="275" t="s">
        <v>196</v>
      </c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R44" s="205"/>
    </row>
    <row r="45" spans="1:18" hidden="1" x14ac:dyDescent="0.25">
      <c r="A45" s="274" t="s">
        <v>243</v>
      </c>
      <c r="B45" s="212">
        <v>-641867</v>
      </c>
      <c r="C45" s="212"/>
      <c r="D45" s="212">
        <v>-599896</v>
      </c>
      <c r="E45" s="212"/>
      <c r="F45" s="212">
        <f>+'[1]cashflow wp-FPRS-divmeralco'!D42</f>
        <v>-4340165918</v>
      </c>
      <c r="G45" s="212"/>
      <c r="H45" s="212">
        <f>+'[1]cashflow wp-FPRS-divmeralco'!O42</f>
        <v>-2966880318</v>
      </c>
      <c r="I45" s="212"/>
      <c r="J45" s="212">
        <f>+'[1]cashflow wp-FPRS-divmeralco'!H42</f>
        <v>-5383759680</v>
      </c>
      <c r="K45" s="212"/>
      <c r="L45" s="212">
        <f>+'[1]cashflow wp-FPRS-divmeralco'!S42</f>
        <v>-795996900</v>
      </c>
      <c r="M45" s="212"/>
      <c r="N45" s="212"/>
      <c r="O45" s="212"/>
      <c r="R45" s="205"/>
    </row>
    <row r="46" spans="1:18" hidden="1" x14ac:dyDescent="0.25">
      <c r="A46" s="274" t="s">
        <v>244</v>
      </c>
      <c r="B46" s="212">
        <v>3398111</v>
      </c>
      <c r="C46" s="212"/>
      <c r="D46" s="212">
        <v>453351</v>
      </c>
      <c r="E46" s="212"/>
      <c r="F46" s="212">
        <f>+'[1]cashflow wp-FPRS-divmeralco'!D43</f>
        <v>-4342869602</v>
      </c>
      <c r="G46" s="212"/>
      <c r="H46" s="212">
        <f>+'[1]cashflow wp-FPRS-divmeralco'!O43</f>
        <v>-3236481775</v>
      </c>
      <c r="I46" s="212"/>
      <c r="J46" s="212">
        <f>+'[1]cashflow wp-FPRS-divmeralco'!H43</f>
        <v>-5584470727</v>
      </c>
      <c r="K46" s="212"/>
      <c r="L46" s="212">
        <f>+'[1]cashflow wp-FPRS-divmeralco'!S43</f>
        <v>-1069796623</v>
      </c>
      <c r="M46" s="212"/>
      <c r="N46" s="212"/>
      <c r="O46" s="212"/>
      <c r="P46" s="215"/>
      <c r="R46" s="201"/>
    </row>
    <row r="47" spans="1:18" hidden="1" x14ac:dyDescent="0.25">
      <c r="A47" s="274" t="s">
        <v>245</v>
      </c>
      <c r="B47" s="212">
        <v>30686</v>
      </c>
      <c r="C47" s="212"/>
      <c r="D47" s="212">
        <v>40650</v>
      </c>
      <c r="E47" s="212"/>
      <c r="F47" s="212">
        <f>+'[1]cashflow wp-FPRS-divmeralco'!D44</f>
        <v>4281362986</v>
      </c>
      <c r="G47" s="212"/>
      <c r="H47" s="212">
        <f>+'[1]cashflow wp-FPRS-divmeralco'!O44</f>
        <v>-4439643678</v>
      </c>
      <c r="I47" s="212"/>
      <c r="J47" s="212">
        <f>+'[1]cashflow wp-FPRS-divmeralco'!H44</f>
        <v>-393274582</v>
      </c>
      <c r="K47" s="212"/>
      <c r="L47" s="212">
        <f>+'[1]cashflow wp-FPRS-divmeralco'!S44</f>
        <v>257850429</v>
      </c>
      <c r="M47" s="212"/>
      <c r="N47" s="212"/>
      <c r="O47" s="212"/>
      <c r="P47" s="215"/>
      <c r="R47" s="201"/>
    </row>
    <row r="48" spans="1:18" hidden="1" x14ac:dyDescent="0.25">
      <c r="A48" s="274" t="s">
        <v>197</v>
      </c>
      <c r="B48" s="212">
        <v>1038816</v>
      </c>
      <c r="C48" s="212"/>
      <c r="D48" s="212">
        <v>116476</v>
      </c>
      <c r="E48" s="212"/>
      <c r="F48" s="212">
        <f>+'[1]cashflow wp-FPRS-divmeralco'!D45</f>
        <v>1064512946</v>
      </c>
      <c r="G48" s="212"/>
      <c r="H48" s="212">
        <f>+'[1]cashflow wp-FPRS-divmeralco'!O45</f>
        <v>933722805</v>
      </c>
      <c r="I48" s="212"/>
      <c r="J48" s="212">
        <f>+'[1]cashflow wp-FPRS-divmeralco'!H45</f>
        <v>1054950998</v>
      </c>
      <c r="K48" s="212"/>
      <c r="L48" s="212">
        <f>+'[1]cashflow wp-FPRS-divmeralco'!S45</f>
        <v>932149988</v>
      </c>
      <c r="M48" s="212"/>
      <c r="N48" s="212"/>
      <c r="O48" s="212"/>
      <c r="P48" s="202"/>
      <c r="Q48" s="216"/>
      <c r="R48" s="205"/>
    </row>
    <row r="49" spans="1:18" hidden="1" x14ac:dyDescent="0.25">
      <c r="A49" s="274" t="s">
        <v>198</v>
      </c>
      <c r="B49" s="212">
        <v>1449746</v>
      </c>
      <c r="C49" s="212"/>
      <c r="D49" s="212">
        <v>561379</v>
      </c>
      <c r="E49" s="212"/>
      <c r="F49" s="212">
        <f>+'[1]cashflow wp-FPRS-divmeralco'!D46</f>
        <v>43922381</v>
      </c>
      <c r="G49" s="212"/>
      <c r="H49" s="212">
        <f>+'[1]cashflow wp-FPRS-divmeralco'!O46</f>
        <v>69480</v>
      </c>
      <c r="I49" s="212"/>
      <c r="J49" s="212">
        <f>+'[1]cashflow wp-FPRS-divmeralco'!H46</f>
        <v>43380681</v>
      </c>
      <c r="K49" s="212"/>
      <c r="L49" s="212">
        <f>+'[1]cashflow wp-FPRS-divmeralco'!S46</f>
        <v>69480</v>
      </c>
      <c r="M49" s="212"/>
      <c r="N49" s="212"/>
      <c r="O49" s="212"/>
      <c r="P49" s="221"/>
      <c r="Q49" s="216"/>
      <c r="R49" s="205"/>
    </row>
    <row r="50" spans="1:18" ht="12" hidden="1" customHeight="1" x14ac:dyDescent="0.25">
      <c r="A50" s="274" t="s">
        <v>249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5"/>
      <c r="R50" s="201"/>
    </row>
    <row r="51" spans="1:18" hidden="1" x14ac:dyDescent="0.25">
      <c r="A51" s="274" t="s">
        <v>199</v>
      </c>
      <c r="B51" s="212">
        <v>5515758</v>
      </c>
      <c r="C51" s="212"/>
      <c r="D51" s="212">
        <v>-19212979</v>
      </c>
      <c r="E51" s="212"/>
      <c r="F51" s="212">
        <f>+'[1]cashflow wp-FPRS-divmeralco'!D48</f>
        <v>155154156039</v>
      </c>
      <c r="G51" s="212"/>
      <c r="H51" s="212">
        <f>+'[1]cashflow wp-FPRS-divmeralco'!O48</f>
        <v>-112199981257</v>
      </c>
      <c r="I51" s="212"/>
      <c r="J51" s="212">
        <f>+'[1]cashflow wp-FPRS-divmeralco'!H48</f>
        <v>114879186185</v>
      </c>
      <c r="K51" s="212"/>
      <c r="L51" s="212">
        <f>+'[1]cashflow wp-FPRS-divmeralco'!S48</f>
        <v>-71224463986</v>
      </c>
      <c r="M51" s="212"/>
      <c r="N51" s="212"/>
      <c r="O51" s="212"/>
      <c r="P51" s="202"/>
      <c r="Q51" s="216"/>
      <c r="R51" s="205"/>
    </row>
    <row r="52" spans="1:18" ht="12" hidden="1" customHeight="1" x14ac:dyDescent="0.25">
      <c r="A52" s="274" t="s">
        <v>200</v>
      </c>
      <c r="B52" s="212">
        <v>-2668558</v>
      </c>
      <c r="C52" s="212"/>
      <c r="D52" s="212">
        <v>-4347837</v>
      </c>
      <c r="E52" s="212"/>
      <c r="F52" s="212">
        <f>+'[1]cashflow wp-FPRS-divmeralco'!D49</f>
        <v>-220960664793</v>
      </c>
      <c r="G52" s="212"/>
      <c r="H52" s="212">
        <f>+'[1]cashflow wp-FPRS-divmeralco'!O49</f>
        <v>-164918162273</v>
      </c>
      <c r="I52" s="212"/>
      <c r="J52" s="212">
        <f>+'[1]cashflow wp-FPRS-divmeralco'!H49</f>
        <v>-242373997809</v>
      </c>
      <c r="K52" s="212"/>
      <c r="L52" s="212">
        <f>+'[1]cashflow wp-FPRS-divmeralco'!S49</f>
        <v>-141157024350</v>
      </c>
      <c r="M52" s="212"/>
      <c r="N52" s="212"/>
      <c r="O52" s="212"/>
      <c r="P52" s="202"/>
      <c r="Q52" s="216"/>
      <c r="R52" s="205"/>
    </row>
    <row r="53" spans="1:18" hidden="1" x14ac:dyDescent="0.25">
      <c r="A53" s="274" t="s">
        <v>201</v>
      </c>
      <c r="B53" s="212"/>
      <c r="C53" s="212"/>
      <c r="D53" s="212"/>
      <c r="E53" s="212"/>
      <c r="F53" s="212">
        <f>+'[1]cashflow wp-FPRS-divmeralco'!D50</f>
        <v>0</v>
      </c>
      <c r="G53" s="212"/>
      <c r="H53" s="212">
        <f>+'[1]cashflow wp-FPRS-divmeralco'!O50</f>
        <v>0</v>
      </c>
      <c r="I53" s="212"/>
      <c r="J53" s="212">
        <f>+'[1]cashflow wp-FPRS-divmeralco'!H50</f>
        <v>-317299617</v>
      </c>
      <c r="K53" s="212"/>
      <c r="L53" s="212">
        <f>+'[1]cashflow wp-FPRS-divmeralco'!S50</f>
        <v>-4038227868</v>
      </c>
      <c r="M53" s="212"/>
      <c r="N53" s="212"/>
      <c r="O53" s="212"/>
      <c r="P53" s="202"/>
      <c r="Q53" s="216"/>
      <c r="R53" s="205"/>
    </row>
    <row r="54" spans="1:18" hidden="1" x14ac:dyDescent="0.25">
      <c r="A54" s="274" t="s">
        <v>202</v>
      </c>
      <c r="B54" s="212"/>
      <c r="C54" s="212"/>
      <c r="D54" s="212"/>
      <c r="E54" s="212"/>
      <c r="F54" s="212">
        <f>+'[1]cashflow wp-FPRS-divmeralco'!D51</f>
        <v>121775654</v>
      </c>
      <c r="G54" s="212"/>
      <c r="H54" s="212">
        <f>+'[1]cashflow wp-FPRS-divmeralco'!M51</f>
        <v>942275458</v>
      </c>
      <c r="I54" s="212"/>
      <c r="J54" s="212">
        <f>+'[1]cashflow wp-FPRS-divmeralco'!F51</f>
        <v>0</v>
      </c>
      <c r="K54" s="212"/>
      <c r="L54" s="212">
        <f>+'[1]cashflow wp-FPRS-divmeralco'!Q51</f>
        <v>1064051112</v>
      </c>
      <c r="M54" s="212"/>
      <c r="N54" s="212"/>
      <c r="O54" s="212"/>
      <c r="P54" s="202"/>
      <c r="Q54" s="216"/>
      <c r="R54" s="205"/>
    </row>
    <row r="55" spans="1:18" hidden="1" x14ac:dyDescent="0.25">
      <c r="A55" s="275" t="s">
        <v>242</v>
      </c>
      <c r="B55" s="219">
        <f>SUM(B45:B52)</f>
        <v>8122692</v>
      </c>
      <c r="C55" s="212"/>
      <c r="D55" s="219">
        <f>SUM(D45:D52)</f>
        <v>-22988856</v>
      </c>
      <c r="E55" s="212"/>
      <c r="F55" s="219">
        <f>SUM(F45:F54)</f>
        <v>-68977970307</v>
      </c>
      <c r="G55" s="212"/>
      <c r="H55" s="219">
        <f>SUM(H45:H54)</f>
        <v>-285885081558</v>
      </c>
      <c r="I55" s="212"/>
      <c r="J55" s="219">
        <f>SUM(J45:J54)</f>
        <v>-138075284551</v>
      </c>
      <c r="K55" s="212"/>
      <c r="L55" s="219">
        <f>SUM(L45:L54)</f>
        <v>-216031388718</v>
      </c>
      <c r="M55" s="217"/>
      <c r="N55" s="217"/>
      <c r="O55" s="212"/>
      <c r="Q55" s="216"/>
      <c r="R55" s="205"/>
    </row>
    <row r="56" spans="1:18" ht="7.5" hidden="1" customHeight="1" x14ac:dyDescent="0.25"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R56" s="205"/>
    </row>
    <row r="57" spans="1:18" hidden="1" x14ac:dyDescent="0.25">
      <c r="A57" s="275" t="s">
        <v>203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R57" s="205"/>
    </row>
    <row r="58" spans="1:18" hidden="1" x14ac:dyDescent="0.25">
      <c r="A58" s="274" t="s">
        <v>204</v>
      </c>
      <c r="B58" s="212">
        <v>-4089382</v>
      </c>
      <c r="C58" s="212"/>
      <c r="D58" s="212">
        <v>-1603708</v>
      </c>
      <c r="E58" s="212"/>
      <c r="F58" s="212">
        <f>+'[1]cashflow wp-FPRS-divmeralco'!D55</f>
        <v>-8629651170</v>
      </c>
      <c r="G58" s="212"/>
      <c r="H58" s="212">
        <f>+'[1]cashflow wp-FPRS-divmeralco'!O55</f>
        <v>-279719062</v>
      </c>
      <c r="I58" s="212"/>
      <c r="J58" s="212">
        <f>+'[1]cashflow wp-FPRS-divmeralco'!H55</f>
        <v>-8449273026</v>
      </c>
      <c r="K58" s="212"/>
      <c r="L58" s="212">
        <f>+'[1]cashflow wp-FPRS-divmeralco'!S55</f>
        <v>0</v>
      </c>
      <c r="M58" s="212"/>
      <c r="N58" s="212"/>
      <c r="O58" s="212"/>
      <c r="R58" s="205"/>
    </row>
    <row r="59" spans="1:18" hidden="1" x14ac:dyDescent="0.25">
      <c r="A59" s="274" t="s">
        <v>205</v>
      </c>
      <c r="B59" s="212"/>
      <c r="C59" s="212"/>
      <c r="D59" s="212"/>
      <c r="E59" s="212"/>
      <c r="F59" s="212">
        <f>+'[1]cashflow wp-FPRS-divmeralco'!D56</f>
        <v>109996933600</v>
      </c>
      <c r="G59" s="212"/>
      <c r="H59" s="212">
        <f>+'[1]cashflow wp-FPRS-divmeralco'!O56</f>
        <v>27500000000</v>
      </c>
      <c r="I59" s="212"/>
      <c r="J59" s="212">
        <f>+'[1]cashflow wp-FPRS-divmeralco'!H56</f>
        <v>109996933600</v>
      </c>
      <c r="K59" s="212"/>
      <c r="L59" s="212">
        <f>+'[1]cashflow wp-FPRS-divmeralco'!S56</f>
        <v>27500000000</v>
      </c>
      <c r="M59" s="212"/>
      <c r="N59" s="212"/>
      <c r="O59" s="212"/>
      <c r="R59" s="205"/>
    </row>
    <row r="60" spans="1:18" ht="15.75" hidden="1" customHeight="1" x14ac:dyDescent="0.25">
      <c r="A60" s="274" t="s">
        <v>206</v>
      </c>
      <c r="B60" s="212">
        <v>-571761</v>
      </c>
      <c r="C60" s="212"/>
      <c r="D60" s="212">
        <v>8492321</v>
      </c>
      <c r="E60" s="212"/>
      <c r="F60" s="212">
        <f>+'[1]cashflow wp-FPRS-divmeralco'!D57</f>
        <v>-117440580819</v>
      </c>
      <c r="G60" s="212"/>
      <c r="H60" s="212">
        <f>+'[1]cashflow wp-FPRS-divmeralco'!O57</f>
        <v>1446246063</v>
      </c>
      <c r="I60" s="212"/>
      <c r="J60" s="212">
        <f>+'[1]cashflow wp-FPRS-divmeralco'!H57</f>
        <v>-106992358806</v>
      </c>
      <c r="K60" s="212"/>
      <c r="L60" s="212">
        <f>+'[1]cashflow wp-FPRS-divmeralco'!S57</f>
        <v>-698184859</v>
      </c>
      <c r="M60" s="212"/>
      <c r="N60" s="212"/>
      <c r="O60" s="212"/>
      <c r="R60" s="205"/>
    </row>
    <row r="61" spans="1:18" ht="11.25" hidden="1" customHeight="1" x14ac:dyDescent="0.25">
      <c r="A61" s="274" t="s">
        <v>250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R61" s="205"/>
    </row>
    <row r="62" spans="1:18" hidden="1" x14ac:dyDescent="0.25">
      <c r="A62" s="274" t="s">
        <v>207</v>
      </c>
      <c r="B62" s="212">
        <v>-526490</v>
      </c>
      <c r="C62" s="212"/>
      <c r="D62" s="212">
        <v>2779599</v>
      </c>
      <c r="E62" s="212"/>
      <c r="F62" s="212">
        <f>+'[1]cashflow wp-FPRS-divmeralco'!D59</f>
        <v>7691965986</v>
      </c>
      <c r="G62" s="212"/>
      <c r="H62" s="212">
        <f>+'[1]cashflow wp-FPRS-divmeralco'!O59</f>
        <v>-3842909934</v>
      </c>
      <c r="I62" s="212"/>
      <c r="J62" s="212">
        <f>+'[1]cashflow wp-FPRS-divmeralco'!H59</f>
        <v>7813822311</v>
      </c>
      <c r="K62" s="212"/>
      <c r="L62" s="212">
        <f>+'[1]cashflow wp-FPRS-divmeralco'!S59</f>
        <v>-4275027380</v>
      </c>
      <c r="M62" s="212"/>
      <c r="N62" s="212"/>
      <c r="O62" s="212"/>
      <c r="R62" s="205"/>
    </row>
    <row r="63" spans="1:18" hidden="1" x14ac:dyDescent="0.25">
      <c r="A63" s="274" t="s">
        <v>208</v>
      </c>
      <c r="B63" s="212">
        <v>-6576000</v>
      </c>
      <c r="C63" s="212"/>
      <c r="D63" s="212">
        <v>-354000</v>
      </c>
      <c r="E63" s="212"/>
      <c r="F63" s="212">
        <f>+'[1]cashflow wp-FPRS-divmeralco'!D60</f>
        <v>-4510382779</v>
      </c>
      <c r="G63" s="212"/>
      <c r="H63" s="212">
        <f>+'[1]cashflow wp-FPRS-divmeralco'!O60</f>
        <v>4053982479</v>
      </c>
      <c r="I63" s="212"/>
      <c r="J63" s="212">
        <f>+'[1]cashflow wp-FPRS-divmeralco'!H60</f>
        <v>-4510382779</v>
      </c>
      <c r="K63" s="212"/>
      <c r="L63" s="212">
        <f>+'[1]cashflow wp-FPRS-divmeralco'!S60</f>
        <v>4053982479</v>
      </c>
      <c r="M63" s="212"/>
      <c r="N63" s="212"/>
      <c r="O63" s="212"/>
      <c r="R63" s="205"/>
    </row>
    <row r="64" spans="1:18" hidden="1" x14ac:dyDescent="0.25">
      <c r="A64" s="275" t="s">
        <v>209</v>
      </c>
      <c r="B64" s="219">
        <f>SUM(B58:B63)</f>
        <v>-11763633</v>
      </c>
      <c r="C64" s="212"/>
      <c r="D64" s="219">
        <f>SUM(D58:D63)</f>
        <v>9314212</v>
      </c>
      <c r="E64" s="212"/>
      <c r="F64" s="219">
        <f>SUM(F58:F63)</f>
        <v>-12891715182</v>
      </c>
      <c r="G64" s="212"/>
      <c r="H64" s="219">
        <f>SUM(H58:H63)</f>
        <v>28877599546</v>
      </c>
      <c r="I64" s="212"/>
      <c r="J64" s="219">
        <f>SUM(J58:J63)</f>
        <v>-2141258700</v>
      </c>
      <c r="K64" s="212"/>
      <c r="L64" s="219">
        <f>SUM(L58:L63)</f>
        <v>26580770240</v>
      </c>
      <c r="M64" s="217"/>
      <c r="N64" s="217"/>
      <c r="O64" s="212"/>
      <c r="R64" s="205"/>
    </row>
    <row r="65" spans="1:18" ht="9.75" hidden="1" customHeight="1" x14ac:dyDescent="0.25"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R65" s="205"/>
    </row>
    <row r="66" spans="1:18" hidden="1" x14ac:dyDescent="0.25">
      <c r="A66" s="274" t="s">
        <v>210</v>
      </c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R66" s="205"/>
    </row>
    <row r="67" spans="1:18" hidden="1" x14ac:dyDescent="0.25">
      <c r="A67" s="274" t="s">
        <v>211</v>
      </c>
      <c r="B67" s="214">
        <v>-231080</v>
      </c>
      <c r="C67" s="212"/>
      <c r="D67" s="214">
        <v>-784554</v>
      </c>
      <c r="E67" s="212"/>
      <c r="F67" s="214">
        <f>+'[1]cashflow wp-FPRS-divmeralco'!D64</f>
        <v>3253600885</v>
      </c>
      <c r="G67" s="212"/>
      <c r="H67" s="214">
        <f>+'[1]cashflow wp-FPRS-divmeralco'!O64</f>
        <v>2335858762</v>
      </c>
      <c r="I67" s="212"/>
      <c r="J67" s="214">
        <f>+'[1]cashflow wp-FPRS-divmeralco'!H64</f>
        <v>3253601208</v>
      </c>
      <c r="K67" s="212"/>
      <c r="L67" s="214">
        <f>+'[1]cashflow wp-FPRS-divmeralco'!S64</f>
        <v>2295742670</v>
      </c>
      <c r="M67" s="212"/>
      <c r="N67" s="212"/>
      <c r="O67" s="212"/>
      <c r="R67" s="205"/>
    </row>
    <row r="68" spans="1:18" ht="8.25" hidden="1" customHeight="1" x14ac:dyDescent="0.25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R68" s="205"/>
    </row>
    <row r="69" spans="1:18" hidden="1" x14ac:dyDescent="0.25">
      <c r="A69" s="278" t="s">
        <v>251</v>
      </c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R69" s="205"/>
    </row>
    <row r="70" spans="1:18" ht="14.4" hidden="1" thickBot="1" x14ac:dyDescent="0.3">
      <c r="A70" s="275" t="s">
        <v>212</v>
      </c>
      <c r="B70" s="222">
        <f>+B42+B55+B64+B67</f>
        <v>-30277697026</v>
      </c>
      <c r="C70" s="212"/>
      <c r="D70" s="222">
        <f>+D42+D55+D64+D67</f>
        <v>17898172</v>
      </c>
      <c r="E70" s="212"/>
      <c r="F70" s="222">
        <f>+F42+F55+F64+F67</f>
        <v>95882103563</v>
      </c>
      <c r="G70" s="212"/>
      <c r="H70" s="222">
        <f>+H42+H55+H64+H67</f>
        <v>52301585876</v>
      </c>
      <c r="I70" s="212"/>
      <c r="J70" s="222">
        <f>+J42+J55+J64+J67</f>
        <v>195747690634</v>
      </c>
      <c r="K70" s="212"/>
      <c r="L70" s="222">
        <f>+L42+L55+L64+L67</f>
        <v>-47569103189</v>
      </c>
      <c r="M70" s="217"/>
      <c r="N70" s="217"/>
      <c r="O70" s="212"/>
      <c r="R70" s="205"/>
    </row>
    <row r="71" spans="1:18" x14ac:dyDescent="0.2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R71" s="205"/>
    </row>
    <row r="72" spans="1:18" ht="27.6" x14ac:dyDescent="0.25">
      <c r="A72" s="278" t="s">
        <v>213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R72" s="205"/>
    </row>
    <row r="73" spans="1:18" x14ac:dyDescent="0.25">
      <c r="A73" s="274" t="s">
        <v>214</v>
      </c>
      <c r="B73" s="212">
        <f>+D79</f>
        <v>54351919143</v>
      </c>
      <c r="C73" s="212"/>
      <c r="D73" s="212">
        <f>+F79</f>
        <v>51093909679</v>
      </c>
      <c r="E73" s="212"/>
      <c r="F73" s="212">
        <f>+'[1]cashflow wp-FPRS-divmeralco'!D69</f>
        <v>54351919143</v>
      </c>
      <c r="G73" s="212"/>
      <c r="H73" s="212">
        <f>+'[1]cashflow wp-FPRS-divmeralco'!O69</f>
        <v>47532026956</v>
      </c>
      <c r="I73" s="212"/>
      <c r="J73" s="212">
        <f>+'[1]cashflow wp-FPRS-divmeralco'!H69</f>
        <v>47435011722</v>
      </c>
      <c r="K73" s="212"/>
      <c r="L73" s="212">
        <f>+'[1]cashflow wp-FPRS-divmeralco'!S69</f>
        <v>47530891956</v>
      </c>
      <c r="M73" s="212"/>
      <c r="N73" s="212"/>
      <c r="O73" s="212"/>
      <c r="R73" s="205"/>
    </row>
    <row r="74" spans="1:18" x14ac:dyDescent="0.25">
      <c r="A74" s="274" t="s">
        <v>8</v>
      </c>
      <c r="B74" s="212">
        <f>+D80</f>
        <v>475030892501</v>
      </c>
      <c r="C74" s="212"/>
      <c r="D74" s="212">
        <f>+F80</f>
        <v>568924698774</v>
      </c>
      <c r="E74" s="212"/>
      <c r="F74" s="212">
        <f>+'[1]cashflow wp-FPRS-divmeralco'!D70</f>
        <v>475030892501</v>
      </c>
      <c r="G74" s="212"/>
      <c r="H74" s="212">
        <f>+'[1]cashflow wp-FPRS-divmeralco'!O70</f>
        <v>446673817261</v>
      </c>
      <c r="I74" s="212"/>
      <c r="J74" s="212">
        <f>+'[1]cashflow wp-FPRS-divmeralco'!H70</f>
        <v>393384744904</v>
      </c>
      <c r="K74" s="212"/>
      <c r="L74" s="212">
        <f>+'[1]cashflow wp-FPRS-divmeralco'!S70</f>
        <v>444197646081</v>
      </c>
      <c r="M74" s="212"/>
      <c r="N74" s="212"/>
      <c r="O74" s="212"/>
      <c r="R74" s="205"/>
    </row>
    <row r="75" spans="1:18" x14ac:dyDescent="0.25">
      <c r="A75" s="274" t="s">
        <v>215</v>
      </c>
      <c r="B75" s="212">
        <f>+D81</f>
        <v>25918936571</v>
      </c>
      <c r="C75" s="212"/>
      <c r="D75" s="212">
        <f>+F81</f>
        <v>18608577940</v>
      </c>
      <c r="E75" s="212"/>
      <c r="F75" s="212">
        <f>+'[1]cashflow wp-FPRS-divmeralco'!D71</f>
        <v>25918936571</v>
      </c>
      <c r="G75" s="212"/>
      <c r="H75" s="212">
        <f>+'[1]cashflow wp-FPRS-divmeralco'!O71</f>
        <v>8780206030</v>
      </c>
      <c r="I75" s="212"/>
      <c r="J75" s="212">
        <f>+'[1]cashflow wp-FPRS-divmeralco'!H71</f>
        <v>13960454520</v>
      </c>
      <c r="K75" s="212"/>
      <c r="L75" s="212">
        <f>+'[1]cashflow wp-FPRS-divmeralco'!S71</f>
        <v>10600413170</v>
      </c>
      <c r="M75" s="212"/>
      <c r="N75" s="212"/>
      <c r="O75" s="212"/>
    </row>
    <row r="76" spans="1:18" x14ac:dyDescent="0.25">
      <c r="A76" s="277" t="s">
        <v>11</v>
      </c>
      <c r="B76" s="212">
        <f>+D82</f>
        <v>16643098719</v>
      </c>
      <c r="C76" s="212"/>
      <c r="D76" s="212">
        <f>+F82</f>
        <v>29199764104</v>
      </c>
      <c r="E76" s="212"/>
      <c r="F76" s="212">
        <f>+'[1]cashflow wp-FPRS-divmeralco'!D72</f>
        <v>16643098719</v>
      </c>
      <c r="G76" s="212"/>
      <c r="H76" s="212">
        <f>+'[1]cashflow wp-FPRS-divmeralco'!O72</f>
        <v>16657210811</v>
      </c>
      <c r="I76" s="212"/>
      <c r="J76" s="212">
        <f>+'[1]cashflow wp-FPRS-divmeralco'!H72</f>
        <v>15801019516</v>
      </c>
      <c r="K76" s="212"/>
      <c r="L76" s="212">
        <f>+'[1]cashflow wp-FPRS-divmeralco'!S72</f>
        <v>15821382644</v>
      </c>
      <c r="M76" s="212"/>
      <c r="N76" s="212"/>
      <c r="O76" s="212"/>
    </row>
    <row r="77" spans="1:18" x14ac:dyDescent="0.25">
      <c r="B77" s="219">
        <f>SUM(B73:B76)</f>
        <v>571944846934</v>
      </c>
      <c r="C77" s="217"/>
      <c r="D77" s="219">
        <f>SUM(D73:D76)</f>
        <v>667826950497</v>
      </c>
      <c r="E77" s="217"/>
      <c r="F77" s="219">
        <f>SUM(F73:F76)</f>
        <v>571944846934</v>
      </c>
      <c r="G77" s="217"/>
      <c r="H77" s="219">
        <f>SUM(H73:H76)</f>
        <v>519643261058</v>
      </c>
      <c r="I77" s="217"/>
      <c r="J77" s="219">
        <f>SUM(J73:J76)</f>
        <v>470581230662</v>
      </c>
      <c r="K77" s="212"/>
      <c r="L77" s="219">
        <f>SUM(L73:L76)</f>
        <v>518150333851</v>
      </c>
      <c r="M77" s="217"/>
      <c r="N77" s="217"/>
      <c r="O77" s="212"/>
    </row>
    <row r="78" spans="1:18" x14ac:dyDescent="0.25">
      <c r="A78" s="275" t="s">
        <v>216</v>
      </c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</row>
    <row r="79" spans="1:18" x14ac:dyDescent="0.25">
      <c r="A79" s="274" t="s">
        <v>214</v>
      </c>
      <c r="B79" s="212">
        <f>+[1]BalanceSheet!D10</f>
        <v>51093909679</v>
      </c>
      <c r="C79" s="212"/>
      <c r="D79" s="212">
        <f>+[1]BalanceSheet!F10</f>
        <v>54351919143</v>
      </c>
      <c r="E79" s="212"/>
      <c r="F79" s="205">
        <f>+'[1]cashflow wp-FPRS-divmeralco'!D75</f>
        <v>51093909679</v>
      </c>
      <c r="G79" s="212"/>
      <c r="H79" s="205">
        <f>+'[1]cashflow wp-FPRS-divmeralco'!O75</f>
        <v>54351919143</v>
      </c>
      <c r="I79" s="212"/>
      <c r="J79" s="212">
        <f>+'[1]cashflow wp-FPRS-divmeralco'!H75</f>
        <v>50440553932</v>
      </c>
      <c r="K79" s="212"/>
      <c r="L79" s="212">
        <f>+'[1]cashflow wp-FPRS-divmeralco'!S75</f>
        <v>47435011722</v>
      </c>
      <c r="M79" s="212"/>
      <c r="N79" s="212"/>
      <c r="O79" s="212"/>
    </row>
    <row r="80" spans="1:18" x14ac:dyDescent="0.25">
      <c r="A80" s="274" t="s">
        <v>8</v>
      </c>
      <c r="B80" s="212">
        <f>+[1]BalanceSheet!D11</f>
        <v>568924698774</v>
      </c>
      <c r="C80" s="212"/>
      <c r="D80" s="212">
        <f>+[1]BalanceSheet!F11</f>
        <v>475030892501</v>
      </c>
      <c r="E80" s="212"/>
      <c r="F80" s="205">
        <f>+'[1]cashflow wp-FPRS-divmeralco'!D76</f>
        <v>568924698774</v>
      </c>
      <c r="G80" s="212"/>
      <c r="H80" s="205">
        <f>+'[1]cashflow wp-FPRS-divmeralco'!O76</f>
        <v>475030892501</v>
      </c>
      <c r="I80" s="212"/>
      <c r="J80" s="212">
        <f>+'[1]cashflow wp-FPRS-divmeralco'!H76</f>
        <v>566640049889</v>
      </c>
      <c r="K80" s="212"/>
      <c r="L80" s="212">
        <f>+'[1]cashflow wp-FPRS-divmeralco'!S76</f>
        <v>393384744904</v>
      </c>
      <c r="M80" s="212"/>
      <c r="N80" s="212"/>
      <c r="O80" s="212"/>
    </row>
    <row r="81" spans="1:17" x14ac:dyDescent="0.25">
      <c r="A81" s="274" t="s">
        <v>215</v>
      </c>
      <c r="B81" s="212">
        <f>+[1]BalanceSheet!D12</f>
        <v>18608577940</v>
      </c>
      <c r="C81" s="212"/>
      <c r="D81" s="212">
        <f>+[1]BalanceSheet!F12</f>
        <v>25918936571</v>
      </c>
      <c r="E81" s="212"/>
      <c r="F81" s="205">
        <f>+'[1]cashflow wp-FPRS-divmeralco'!D77</f>
        <v>18608577940</v>
      </c>
      <c r="G81" s="212"/>
      <c r="H81" s="205">
        <f>+'[1]cashflow wp-FPRS-divmeralco'!O77</f>
        <v>25918936571</v>
      </c>
      <c r="I81" s="212"/>
      <c r="J81" s="212">
        <f>+'[1]cashflow wp-FPRS-divmeralco'!H77</f>
        <v>20501057254</v>
      </c>
      <c r="K81" s="212"/>
      <c r="L81" s="212">
        <f>+'[1]cashflow wp-FPRS-divmeralco'!S77</f>
        <v>13960454520</v>
      </c>
      <c r="M81" s="212"/>
      <c r="N81" s="212"/>
      <c r="O81" s="212"/>
    </row>
    <row r="82" spans="1:17" x14ac:dyDescent="0.25">
      <c r="A82" s="277" t="s">
        <v>11</v>
      </c>
      <c r="B82" s="212">
        <f>+[1]BalanceSheet!D14</f>
        <v>29199764104</v>
      </c>
      <c r="C82" s="212"/>
      <c r="D82" s="212">
        <f>+[1]BalanceSheet!F14</f>
        <v>16643098719</v>
      </c>
      <c r="E82" s="212"/>
      <c r="F82" s="205">
        <f>+'[1]cashflow wp-FPRS-divmeralco'!D78</f>
        <v>29199764104</v>
      </c>
      <c r="G82" s="212"/>
      <c r="H82" s="205">
        <f>+'[1]cashflow wp-FPRS-divmeralco'!O78</f>
        <v>16643098719</v>
      </c>
      <c r="I82" s="212"/>
      <c r="J82" s="212">
        <f>+'[1]cashflow wp-FPRS-divmeralco'!H78</f>
        <v>28747260221</v>
      </c>
      <c r="K82" s="212"/>
      <c r="L82" s="212">
        <f>+'[1]cashflow wp-FPRS-divmeralco'!S78</f>
        <v>15801019516</v>
      </c>
      <c r="M82" s="212"/>
      <c r="N82" s="212"/>
      <c r="O82" s="332" t="s">
        <v>169</v>
      </c>
      <c r="P82" s="332"/>
      <c r="Q82" s="223"/>
    </row>
    <row r="83" spans="1:17" ht="14.4" thickBot="1" x14ac:dyDescent="0.3">
      <c r="B83" s="219">
        <f>SUM(B79:B82)</f>
        <v>667826950497</v>
      </c>
      <c r="C83" s="217"/>
      <c r="D83" s="219">
        <f>SUM(D79:D82)</f>
        <v>571944846934</v>
      </c>
      <c r="E83" s="217"/>
      <c r="F83" s="224">
        <f>SUM(F79:F82)</f>
        <v>667826950497</v>
      </c>
      <c r="G83" s="217"/>
      <c r="H83" s="224">
        <f>SUM(H79:H82)</f>
        <v>571944846934</v>
      </c>
      <c r="I83" s="217"/>
      <c r="J83" s="224">
        <f>SUM(J79:J82)</f>
        <v>666328921296</v>
      </c>
      <c r="K83" s="212"/>
      <c r="L83" s="224">
        <f>SUM(L79:L82)</f>
        <v>470581230662</v>
      </c>
      <c r="M83" s="217"/>
      <c r="N83" s="217"/>
      <c r="O83" s="214">
        <f>+J70</f>
        <v>195747690634</v>
      </c>
      <c r="P83" s="214">
        <f>+L70</f>
        <v>-47569103189</v>
      </c>
      <c r="Q83" s="203" t="s">
        <v>217</v>
      </c>
    </row>
    <row r="84" spans="1:17" s="204" customFormat="1" ht="14.4" thickTop="1" x14ac:dyDescent="0.25">
      <c r="A84" s="274"/>
      <c r="B84" s="217"/>
      <c r="C84" s="217"/>
      <c r="D84" s="217"/>
      <c r="E84" s="217"/>
      <c r="F84" s="217"/>
      <c r="G84" s="217"/>
      <c r="H84" s="217"/>
      <c r="I84" s="217"/>
      <c r="J84" s="217"/>
      <c r="K84" s="212"/>
      <c r="L84" s="217"/>
      <c r="M84" s="217"/>
      <c r="N84" s="217"/>
      <c r="O84" s="212"/>
      <c r="P84" s="212"/>
      <c r="Q84" s="203"/>
    </row>
    <row r="85" spans="1:17" s="204" customFormat="1" x14ac:dyDescent="0.25">
      <c r="A85" s="274"/>
      <c r="B85" s="217"/>
      <c r="C85" s="217"/>
      <c r="D85" s="217"/>
      <c r="E85" s="217"/>
      <c r="F85" s="217"/>
      <c r="G85" s="217"/>
      <c r="H85" s="217"/>
      <c r="I85" s="217"/>
      <c r="J85" s="217"/>
      <c r="K85" s="212"/>
      <c r="L85" s="217"/>
      <c r="M85" s="217"/>
      <c r="N85" s="217"/>
      <c r="O85" s="212"/>
      <c r="P85" s="212"/>
      <c r="Q85" s="203"/>
    </row>
    <row r="86" spans="1:17" s="204" customFormat="1" x14ac:dyDescent="0.25">
      <c r="A86" s="335" t="s">
        <v>262</v>
      </c>
      <c r="B86" s="335"/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225"/>
      <c r="N86" s="225"/>
      <c r="O86" s="212">
        <f>+J83</f>
        <v>666328921296</v>
      </c>
      <c r="P86" s="212">
        <f>+L83</f>
        <v>470581230662</v>
      </c>
      <c r="Q86" s="203" t="s">
        <v>216</v>
      </c>
    </row>
    <row r="87" spans="1:17" s="204" customFormat="1" x14ac:dyDescent="0.25">
      <c r="A87" s="331"/>
      <c r="B87" s="331"/>
      <c r="C87" s="331"/>
      <c r="D87" s="331"/>
      <c r="E87" s="331"/>
      <c r="F87" s="331"/>
      <c r="G87" s="201"/>
      <c r="H87" s="201"/>
      <c r="I87" s="201"/>
      <c r="J87" s="201"/>
      <c r="K87" s="212"/>
      <c r="L87" s="212"/>
      <c r="M87" s="212"/>
      <c r="N87" s="212"/>
      <c r="O87" s="212">
        <f>-J77</f>
        <v>-470581230662</v>
      </c>
      <c r="P87" s="212">
        <f>-L77</f>
        <v>-518150333851</v>
      </c>
      <c r="Q87" s="203" t="s">
        <v>213</v>
      </c>
    </row>
    <row r="88" spans="1:17" s="204" customFormat="1" x14ac:dyDescent="0.25">
      <c r="A88" s="274"/>
      <c r="B88" s="212"/>
      <c r="C88" s="212"/>
      <c r="D88" s="202"/>
      <c r="E88" s="201"/>
      <c r="F88" s="201"/>
      <c r="G88" s="201"/>
      <c r="H88" s="201"/>
      <c r="I88" s="202"/>
      <c r="J88" s="201"/>
      <c r="K88" s="212"/>
      <c r="L88" s="212"/>
      <c r="M88" s="212"/>
      <c r="N88" s="212"/>
      <c r="O88" s="220">
        <f>+O87+O86</f>
        <v>195747690634</v>
      </c>
      <c r="P88" s="220">
        <f>+P87+P86</f>
        <v>-47569103189</v>
      </c>
      <c r="Q88" s="203" t="s">
        <v>218</v>
      </c>
    </row>
    <row r="89" spans="1:17" s="204" customFormat="1" ht="14.4" thickBot="1" x14ac:dyDescent="0.3">
      <c r="A89" s="274"/>
      <c r="B89" s="212"/>
      <c r="C89" s="212"/>
      <c r="D89" s="202"/>
      <c r="E89" s="201"/>
      <c r="F89" s="201"/>
      <c r="G89" s="201"/>
      <c r="H89" s="201"/>
      <c r="I89" s="202"/>
      <c r="J89" s="201"/>
      <c r="K89" s="212"/>
      <c r="L89" s="212"/>
      <c r="M89" s="212"/>
      <c r="N89" s="212"/>
      <c r="O89" s="224">
        <f>+O83-O88</f>
        <v>0</v>
      </c>
      <c r="P89" s="224">
        <f>+P83-P88</f>
        <v>0</v>
      </c>
      <c r="Q89" s="203" t="s">
        <v>219</v>
      </c>
    </row>
    <row r="90" spans="1:17" s="204" customFormat="1" ht="14.4" thickTop="1" x14ac:dyDescent="0.25">
      <c r="A90" s="334"/>
      <c r="B90" s="334"/>
      <c r="C90" s="334"/>
      <c r="D90" s="334"/>
      <c r="E90" s="334"/>
      <c r="F90" s="334"/>
      <c r="G90" s="201"/>
      <c r="H90" s="203"/>
      <c r="I90" s="201"/>
      <c r="J90" s="203"/>
      <c r="K90" s="201"/>
      <c r="L90" s="201"/>
      <c r="M90" s="212"/>
      <c r="N90" s="212"/>
      <c r="O90" s="201"/>
      <c r="P90" s="201"/>
      <c r="Q90" s="201"/>
    </row>
    <row r="91" spans="1:17" s="204" customFormat="1" ht="16.5" customHeight="1" x14ac:dyDescent="0.25">
      <c r="A91" s="331"/>
      <c r="B91" s="331"/>
      <c r="C91" s="331"/>
      <c r="D91" s="331"/>
      <c r="E91" s="331"/>
      <c r="F91" s="331"/>
      <c r="G91" s="201"/>
      <c r="H91" s="203"/>
      <c r="I91" s="201"/>
      <c r="J91" s="201"/>
      <c r="K91" s="201"/>
      <c r="L91" s="201"/>
      <c r="M91" s="212"/>
      <c r="N91" s="212"/>
      <c r="O91" s="332" t="s">
        <v>168</v>
      </c>
      <c r="P91" s="332"/>
      <c r="Q91" s="201"/>
    </row>
    <row r="92" spans="1:17" s="204" customFormat="1" x14ac:dyDescent="0.25">
      <c r="A92" s="274"/>
      <c r="B92" s="212"/>
      <c r="C92" s="212"/>
      <c r="D92" s="201"/>
      <c r="E92" s="212"/>
      <c r="F92" s="201"/>
      <c r="G92" s="201"/>
      <c r="H92" s="203"/>
      <c r="I92" s="203"/>
      <c r="J92" s="201"/>
      <c r="K92" s="212"/>
      <c r="L92" s="212"/>
      <c r="M92" s="212"/>
      <c r="N92" s="212"/>
      <c r="O92" s="214">
        <f>+F70</f>
        <v>95882103563</v>
      </c>
      <c r="P92" s="214">
        <f>+H70</f>
        <v>52301585876</v>
      </c>
      <c r="Q92" s="201"/>
    </row>
    <row r="93" spans="1:17" s="204" customFormat="1" x14ac:dyDescent="0.25">
      <c r="A93" s="274"/>
      <c r="B93" s="212"/>
      <c r="C93" s="212"/>
      <c r="D93" s="212"/>
      <c r="E93" s="212"/>
      <c r="F93" s="201"/>
      <c r="G93" s="201"/>
      <c r="H93" s="201"/>
      <c r="I93" s="201"/>
      <c r="J93" s="201"/>
      <c r="K93" s="212"/>
      <c r="L93" s="212"/>
      <c r="M93" s="212"/>
      <c r="N93" s="212"/>
      <c r="O93" s="212"/>
      <c r="P93" s="201"/>
      <c r="Q93" s="201"/>
    </row>
    <row r="94" spans="1:17" s="204" customFormat="1" x14ac:dyDescent="0.25">
      <c r="A94" s="274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>
        <f>+F83</f>
        <v>667826950497</v>
      </c>
      <c r="P94" s="212">
        <f>+H83</f>
        <v>571944846934</v>
      </c>
      <c r="Q94" s="201"/>
    </row>
    <row r="95" spans="1:17" s="204" customFormat="1" ht="14.4" x14ac:dyDescent="0.3">
      <c r="A95" s="274"/>
      <c r="B95" s="212">
        <f>+B83-B77</f>
        <v>95882103563</v>
      </c>
      <c r="C95" s="212"/>
      <c r="D95" s="212">
        <f>+D83-D77</f>
        <v>-95882103563</v>
      </c>
      <c r="E95" s="212"/>
      <c r="F95" s="212"/>
      <c r="G95" s="212"/>
      <c r="H95" s="212"/>
      <c r="I95" s="212"/>
      <c r="J95" s="226"/>
      <c r="K95" s="212"/>
      <c r="L95" s="212"/>
      <c r="M95" s="212"/>
      <c r="N95" s="212"/>
      <c r="O95" s="212">
        <f>-F77</f>
        <v>-571944846934</v>
      </c>
      <c r="P95" s="212">
        <f>-H77</f>
        <v>-519643261058</v>
      </c>
      <c r="Q95" s="201"/>
    </row>
    <row r="96" spans="1:17" s="204" customFormat="1" hidden="1" x14ac:dyDescent="0.25">
      <c r="A96" s="274"/>
      <c r="B96" s="212">
        <f>+B70</f>
        <v>-30277697026</v>
      </c>
      <c r="C96" s="212"/>
      <c r="D96" s="212">
        <f>+D70</f>
        <v>17898172</v>
      </c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20">
        <f>+O94+O95</f>
        <v>95882103563</v>
      </c>
      <c r="P96" s="220">
        <f>+P94+P95</f>
        <v>52301585876</v>
      </c>
      <c r="Q96" s="201"/>
    </row>
    <row r="97" spans="1:17" s="204" customFormat="1" ht="14.4" hidden="1" thickBot="1" x14ac:dyDescent="0.3">
      <c r="A97" s="274"/>
      <c r="B97" s="212">
        <f>+B96-B95</f>
        <v>-126159800589</v>
      </c>
      <c r="C97" s="212"/>
      <c r="D97" s="212">
        <f>+D96-D95</f>
        <v>95900001735</v>
      </c>
      <c r="E97" s="212"/>
      <c r="F97" s="212">
        <f>+F83-F77</f>
        <v>95882103563</v>
      </c>
      <c r="G97" s="212"/>
      <c r="H97" s="212">
        <f>+H83-H77</f>
        <v>52301585876</v>
      </c>
      <c r="I97" s="212"/>
      <c r="J97" s="212">
        <f>+J83-J77</f>
        <v>195747690634</v>
      </c>
      <c r="K97" s="212"/>
      <c r="L97" s="212">
        <f>+L83-L77</f>
        <v>-47569103189</v>
      </c>
      <c r="M97" s="212"/>
      <c r="N97" s="212"/>
      <c r="O97" s="224">
        <f>+O92-O96</f>
        <v>0</v>
      </c>
      <c r="P97" s="224">
        <f>+P92-P96</f>
        <v>0</v>
      </c>
      <c r="Q97" s="201"/>
    </row>
    <row r="98" spans="1:17" ht="14.4" hidden="1" thickTop="1" x14ac:dyDescent="0.25">
      <c r="B98" s="212"/>
      <c r="C98" s="212"/>
      <c r="D98" s="212"/>
      <c r="E98" s="212"/>
      <c r="F98" s="212">
        <f>+F70</f>
        <v>95882103563</v>
      </c>
      <c r="G98" s="212"/>
      <c r="H98" s="212">
        <f>+H70</f>
        <v>52301585876</v>
      </c>
      <c r="I98" s="212"/>
      <c r="J98" s="212">
        <f>+J70</f>
        <v>195747690634</v>
      </c>
      <c r="K98" s="212"/>
      <c r="L98" s="212">
        <f>+L70</f>
        <v>-47569103189</v>
      </c>
      <c r="M98" s="212"/>
      <c r="N98" s="212"/>
      <c r="O98" s="212"/>
    </row>
    <row r="99" spans="1:17" hidden="1" x14ac:dyDescent="0.25">
      <c r="B99" s="212"/>
      <c r="C99" s="212"/>
      <c r="D99" s="212"/>
      <c r="E99" s="212"/>
      <c r="F99" s="212">
        <f>+F98-F97</f>
        <v>0</v>
      </c>
      <c r="G99" s="212"/>
      <c r="H99" s="212">
        <f>+H98-H97</f>
        <v>0</v>
      </c>
      <c r="I99" s="212"/>
      <c r="J99" s="212">
        <f>+J98-J97</f>
        <v>0</v>
      </c>
      <c r="K99" s="212"/>
      <c r="L99" s="212">
        <f>+L98-L97</f>
        <v>0</v>
      </c>
      <c r="M99" s="212"/>
      <c r="N99" s="212"/>
    </row>
    <row r="100" spans="1:17" hidden="1" x14ac:dyDescent="0.25"/>
    <row r="141" spans="12:12" x14ac:dyDescent="0.25">
      <c r="L141" s="286">
        <v>10</v>
      </c>
    </row>
  </sheetData>
  <sheetProtection algorithmName="SHA-512" hashValue="DM1R3RJoLzCNz6/6m2kHv8BOzpPKRg+NbaMVD+4HlSgAjTa2b3012U9201ZM6Gx1tyQxlVnUJ36rkIVERyb7RQ==" saltValue="tQJBj+fnai+c1ZTne16BDQ==" spinCount="100000" sheet="1" objects="1" scenarios="1" selectLockedCells="1" selectUnlockedCells="1"/>
  <mergeCells count="13">
    <mergeCell ref="A1:L1"/>
    <mergeCell ref="A2:L2"/>
    <mergeCell ref="A3:L3"/>
    <mergeCell ref="A4:L4"/>
    <mergeCell ref="B6:D6"/>
    <mergeCell ref="F6:H6"/>
    <mergeCell ref="J6:L6"/>
    <mergeCell ref="O82:P82"/>
    <mergeCell ref="A86:L86"/>
    <mergeCell ref="A87:F87"/>
    <mergeCell ref="A90:F90"/>
    <mergeCell ref="A91:F91"/>
    <mergeCell ref="O91:P91"/>
  </mergeCells>
  <printOptions horizontalCentered="1"/>
  <pageMargins left="0.98425196850393704" right="0.74803149606299213" top="0.98425196850393704" bottom="0.98425196850393704" header="0.23622047244094491" footer="1.1811023622047245"/>
  <pageSetup scale="6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Financial Position</vt:lpstr>
      <vt:lpstr>Comprehensive Income</vt:lpstr>
      <vt:lpstr>SCC GROUP</vt:lpstr>
      <vt:lpstr>SCC PARENT</vt:lpstr>
      <vt:lpstr>Cash Flow</vt:lpstr>
      <vt:lpstr>Cash Flow (2)</vt:lpstr>
      <vt:lpstr>'Comprehensive Income'!Print_Area</vt:lpstr>
      <vt:lpstr>'Financial Position'!Print_Area</vt:lpstr>
      <vt:lpstr>'SCC GROUP'!Print_Area</vt:lpstr>
      <vt:lpstr>'SCC PARENT'!Print_Area</vt:lpstr>
      <vt:lpstr>'Cash Flow'!Print_Titles</vt:lpstr>
      <vt:lpstr>'Cash Flow (2)'!Print_Titles</vt:lpstr>
      <vt:lpstr>'SCC GROUP'!Print_Titles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Statements (Financial Position, Comprehensive Income, Statement of Changes in Equity-Parent, Statement of Changes in Equity-Group, Statement of Cash Flows)</dc:title>
  <dc:creator>COA - Land Bank of the Philippines</dc:creator>
  <cp:lastModifiedBy>Evy Rose L. Lacanlale</cp:lastModifiedBy>
  <cp:lastPrinted>2023-10-05T02:41:14Z</cp:lastPrinted>
  <dcterms:created xsi:type="dcterms:W3CDTF">2022-06-29T07:26:48Z</dcterms:created>
  <dcterms:modified xsi:type="dcterms:W3CDTF">2023-10-05T02:41:45Z</dcterms:modified>
</cp:coreProperties>
</file>